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<sst xmlns="http://schemas.openxmlformats.org/spreadsheetml/2006/main" count="261" uniqueCount="221">
  <si>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</si>
  <si>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</si>
  <si>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</si>
  <si>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</si>
  <si>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</si>
  <si>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</si>
  <si>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</si>
  <si>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</si>
  <si>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</si>
  <si>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</si>
  <si>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</si>
  <si>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</si>
  <si>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</si>
  <si>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</si>
  <si>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</si>
  <si>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</si>
  <si>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</si>
  <si>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</si>
  <si>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</si>
  <si>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</si>
  <si>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</si>
  <si>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</si>
  <si>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</si>
  <si>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</si>
  <si>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</si>
  <si>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00020209024050000000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</si>
  <si>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</si>
  <si>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</si>
  <si>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</si>
  <si>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</si>
  <si>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</si>
  <si>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</si>
  <si>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</si>
  <si>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</si>
  <si>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</si>
  <si>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Плата за негативное воздействие на окружающую среду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</si>
  <si>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</si>
  <si>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</si>
  <si>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</si>
  <si>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</si>
  <si>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</si>
  <si>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</si>
  <si>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</si>
  <si>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</si>
  <si>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</si>
  <si>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</si>
  <si>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</si>
  <si>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Приложение №1</t>
  </si>
  <si>
    <t xml:space="preserve">к решению Думы Слободо-Туринского </t>
  </si>
  <si>
    <t>муниципального района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</si>
  <si>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</si>
  <si>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</si>
  <si>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</si>
  <si>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</si>
  <si>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182 101 02000 01 0000 110</t>
  </si>
  <si>
    <t>000 103 00000 00 0000 000</t>
  </si>
  <si>
    <t>Налоги на товары (работы,услуги), реализуемые на территории Российской Федерации</t>
  </si>
  <si>
    <t>Налоги  на совокупный доход</t>
  </si>
  <si>
    <t>000 105 00000 00 0000 000</t>
  </si>
  <si>
    <t>182 105 02010 02 0000 110</t>
  </si>
  <si>
    <t>182 105 02020 02 0000 110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</si>
  <si>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</si>
  <si>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182 105 02000 02 0000 110</t>
  </si>
  <si>
    <t>182 105 03000 01 0000 110</t>
  </si>
  <si>
    <t>Единый сельскохозяйственный налог (за налоговые периоды, истекшие до 1 января 2011 года)</t>
  </si>
  <si>
    <t>182 105 03010 01 0000 110</t>
  </si>
  <si>
    <t>182 105 03020 01 0000 110</t>
  </si>
  <si>
    <t xml:space="preserve">Государственная пошлина 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</si>
  <si>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</si>
  <si>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</si>
  <si>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</si>
  <si>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</si>
  <si>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</si>
  <si>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</si>
  <si>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</si>
  <si>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902 111 05013 10 0000 120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</si>
  <si>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</si>
  <si>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902 111 05035 05 0001 120</t>
  </si>
  <si>
    <t>Доходы от сдачи в аренду объектов нежилого фонда, находящихся в оперативном управлении органов управления муниципальных районов 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</si>
  <si>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902 111 05075 05 0003 120</t>
  </si>
  <si>
    <t>000 112 00000 00 0000 000</t>
  </si>
  <si>
    <t>Платежи при пользовании природными ресурсами</t>
  </si>
  <si>
    <t>048 112 01000 01 0000 120</t>
  </si>
  <si>
    <t>Доходы от оказания платных услуг (работ)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</si>
  <si>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</si>
  <si>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</si>
  <si>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000 113 01000 00 0000 130</t>
  </si>
  <si>
    <t xml:space="preserve">Доходы от оказания платных услуг (работ) </t>
  </si>
  <si>
    <t>000 113 01995 05 0000 130</t>
  </si>
  <si>
    <t>906 113 01995 05 0001 130</t>
  </si>
  <si>
    <t>Доходы от оказания платных услуг (работ) получателями средств бюджетов муниципальных районов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</si>
  <si>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 получателями средств бюджетов муниципальных районов (в части платы за питание учащихся в казенных муниципальных общеобразовательных школах)</t>
  </si>
  <si>
    <t>906 113 01995 05 0003 130</t>
  </si>
  <si>
    <t>906 113 01995 05 0004 130</t>
  </si>
  <si>
    <t>000 113 02000 00 0000 130</t>
  </si>
  <si>
    <t>000 113 02995 05 0000 130</t>
  </si>
  <si>
    <t>906 113 02995 05 0003 130</t>
  </si>
  <si>
    <t>901 113 02995 05 0003 130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</si>
  <si>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</si>
  <si>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</si>
  <si>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</si>
  <si>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</si>
  <si>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</si>
  <si>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</si>
  <si>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902 114 06013 10 0000 430</t>
  </si>
  <si>
    <t>000 116 00000 00 0000 000</t>
  </si>
  <si>
    <t>182 116 03030 01 6000 140</t>
  </si>
  <si>
    <t>141 116 25050 01 6000 140</t>
  </si>
  <si>
    <t xml:space="preserve"> 141 116 28000 01 6000 140</t>
  </si>
  <si>
    <t>000 116 90050 05 0000 140</t>
  </si>
  <si>
    <t>035 116 90050 05 0000 140</t>
  </si>
  <si>
    <t>141 116 90050 05 6000 140</t>
  </si>
  <si>
    <t>045 116 90050 05 0000 140</t>
  </si>
  <si>
    <t>000 117 00000 00 0000 000</t>
  </si>
  <si>
    <t>Прочие неналоговые доходы</t>
  </si>
  <si>
    <t>Штрафы, санкции, возмещение ущерба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</si>
  <si>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</si>
  <si>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</si>
  <si>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</si>
  <si>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</si>
  <si>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</si>
  <si>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</si>
  <si>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</si>
  <si>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</si>
  <si>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</si>
  <si>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000 219 00000 00 0000 000</t>
  </si>
  <si>
    <t xml:space="preserve">Возврат остатков субсидий, 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</si>
  <si>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 субвенций и иных межбюджетных трансфертов, имеющих целевое назначение, прошлых лет</t>
  </si>
  <si>
    <t>ДОХОДЫ БЮДЖЕТА - ИТОГО</t>
  </si>
  <si>
    <t>182 101 02010 01 0000 110</t>
  </si>
  <si>
    <t>182 101 02020 01 0000 110</t>
  </si>
  <si>
    <t>182 101 02030 01 0000 110</t>
  </si>
  <si>
    <t>182 101 02040 01 0000 110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</si>
  <si>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227,227,1,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</si>
  <si>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</si>
  <si>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</si>
  <si>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 Налогового кодекса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</si>
  <si>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</si>
  <si>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</si>
  <si>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</si>
  <si>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</si>
  <si>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</si>
  <si>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</si>
  <si>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</si>
  <si>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</si>
  <si>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 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</si>
  <si>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000 111 05035 05 0000 120</t>
  </si>
  <si>
    <t>901 113 02995 05 0001 130</t>
  </si>
  <si>
    <t>Прочие доходы от компенсации затрат бюджетов муниципальных районов (в части возврата дебиторской задолженности прошлых лет)</t>
  </si>
  <si>
    <t>000 111 03000 00 0000 120</t>
  </si>
  <si>
    <t>901 111 03050 05 0000 120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</si>
  <si>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</si>
  <si>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</si>
  <si>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182 116 03010 01 0000 140</t>
  </si>
  <si>
    <t>901 117 01050 05 0000 180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</si>
  <si>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</si>
  <si>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000 207 00000 00 0000 000</t>
  </si>
  <si>
    <t>906 207 05020 05 0000 180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</si>
  <si>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</si>
  <si>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</t>
  </si>
  <si>
    <t>906 117 05050 05 0000 180</t>
  </si>
  <si>
    <t>Прочие неналоговые доходы бюджетов муниципальных районов</t>
  </si>
  <si>
    <t>000 105 04000 02 0000 110</t>
  </si>
  <si>
    <t>182 105 04020 02 0000 110</t>
  </si>
  <si>
    <t xml:space="preserve">Налог, взимаемый в связи с применением патентной системы налогообложения, зачисляемый в бюджеты муниципальныхрайонов </t>
  </si>
  <si>
    <t>Налог, взимаемый в связи с применением патентной системы налогообложения</t>
  </si>
  <si>
    <t>000 105 01000  01 0000 110</t>
  </si>
  <si>
    <t>182 105 01050 01 0000 110</t>
  </si>
  <si>
    <t>Налог, взимаемый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</si>
  <si>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</si>
  <si>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</si>
  <si>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РФ</t>
  </si>
  <si>
    <t>000 114 02000 00 0000 410</t>
  </si>
  <si>
    <t>Доходы от реализации  имущества, находящегося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 предприятий , в т.ч. казенных )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</si>
  <si>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</si>
  <si>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182 105 01010 01 0000 110</t>
  </si>
  <si>
    <t>182 105 01020 01 0000 110</t>
  </si>
  <si>
    <t>076 116 90050 05 6000 140</t>
  </si>
  <si>
    <t>321 116 25060 01 6000 140</t>
  </si>
  <si>
    <t>Денежные взыскания (штрафы) за нарушение земельного законодательства</t>
  </si>
  <si>
    <t>от ____ _________ 2017 г. №_______</t>
  </si>
  <si>
    <t>901 111 05013 10 0000 120</t>
  </si>
  <si>
    <t>901 111 05035 05 0001 120</t>
  </si>
  <si>
    <t>901 111 05075 05 0003 120</t>
  </si>
  <si>
    <t>901 114 02053 05 0001410</t>
  </si>
  <si>
    <t>901 114 06013 10 0000 430</t>
  </si>
  <si>
    <t>901 116 51030 02 0000 140</t>
  </si>
  <si>
    <t>Денежные взыскания (штрафы), установленные законами субъектов РФ за несоблюдение муниципальных правовых актов,зачисляемые в бюджеты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</si>
  <si>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</si>
  <si>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>901 202 25527 05 0000 151</t>
  </si>
  <si>
    <t>901 202 29999 05 0000 151</t>
  </si>
  <si>
    <t>000 202 29999 00 0000 151</t>
  </si>
  <si>
    <t>000 202 20000 00 0000 151</t>
  </si>
  <si>
    <t>901 202 15001 05 0000 151</t>
  </si>
  <si>
    <t>000 202 10000 00 0000 151</t>
  </si>
  <si>
    <t>906 202 29999 05 0000 151</t>
  </si>
  <si>
    <t>000 202 30000 00 0000 151</t>
  </si>
  <si>
    <t>901 202 35118 05 0000 151</t>
  </si>
  <si>
    <t>901 202 30022 05 0000 151</t>
  </si>
  <si>
    <t>901 202 30024 05 0000 151</t>
  </si>
  <si>
    <t>Субвенции бюджетам муниципальных районов на оплату жилищно-коммунальных услуг отдельным категориям</t>
  </si>
  <si>
    <t>901 202 35250 05 0000 151</t>
  </si>
  <si>
    <t>906 202 39999 05 0000 151</t>
  </si>
  <si>
    <t>000 202 40000 00 0000 151</t>
  </si>
  <si>
    <t>000 202 49999 05 0000 151</t>
  </si>
  <si>
    <t>901 202 49999 05 0000 151</t>
  </si>
  <si>
    <t>906 202 49999 05 0000 151</t>
  </si>
  <si>
    <t>901 219 60010 05 0000 151</t>
  </si>
  <si>
    <t>906 219 60010 05 0000 151</t>
  </si>
  <si>
    <t>188 116 90050 05 6000 140</t>
  </si>
  <si>
    <t>Исполнение бюджета по доходам Слободо-Туринского муниципального района за   1 полугодие 2017 года.</t>
  </si>
  <si>
    <t>901 202 20051 05 0000 151</t>
  </si>
  <si>
    <t>901 202 35462 05 0000 151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</si>
  <si>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</si>
  <si>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</si>
  <si>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141 116 08010 01 0000 140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</si>
  <si>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</si>
  <si>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017 116 90050 05 0000 140</t>
  </si>
  <si>
    <t>081 116 25060 01 6000 140</t>
  </si>
  <si>
    <t>106 116 90050 05 6000 140</t>
  </si>
  <si>
    <t>906 116 90050 05 6000 140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</si>
</sst>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2" fillId="35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9" fontId="0" fillId="35" borderId="10" xfId="55" applyFon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6" fillId="35" borderId="10" xfId="0" applyNumberFormat="1" applyFont="1" applyFill="1" applyBorder="1" applyAlignment="1">
      <alignment horizontal="right" vertical="top" shrinkToFit="1"/>
    </xf>
    <xf numFmtId="4" fontId="0" fillId="35" borderId="10" xfId="0" applyNumberFormat="1" applyFont="1" applyFill="1" applyBorder="1" applyAlignment="1">
      <alignment horizontal="right" vertical="top" shrinkToFit="1"/>
    </xf>
    <xf numFmtId="10" fontId="0" fillId="35" borderId="10" xfId="0" applyNumberFormat="1" applyFont="1" applyFill="1" applyBorder="1" applyAlignment="1">
      <alignment horizontal="center" vertical="top" shrinkToFit="1"/>
    </xf>
    <xf numFmtId="4" fontId="2" fillId="33" borderId="12" xfId="0" applyNumberFormat="1" applyFont="1" applyFill="1" applyBorder="1" applyAlignment="1">
      <alignment horizontal="right" vertical="top" shrinkToFit="1"/>
    </xf>
    <xf numFmtId="49" fontId="2" fillId="32" borderId="10" xfId="0" applyNumberFormat="1" applyFont="1" applyFill="1" applyBorder="1" applyAlignment="1">
      <alignment horizontal="center" vertical="top" shrinkToFit="1"/>
    </xf>
    <xf numFmtId="0" fontId="2" fillId="32" borderId="12" xfId="0" applyFont="1" applyFill="1" applyBorder="1" applyAlignment="1">
      <alignment horizontal="left" vertical="top" wrapText="1"/>
    </xf>
    <xf numFmtId="49" fontId="2" fillId="32" borderId="12" xfId="0" applyNumberFormat="1" applyFont="1" applyFill="1" applyBorder="1" applyAlignment="1">
      <alignment horizontal="center" vertical="top" shrinkToFi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9" fontId="2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vertical="top" shrinkToFit="1"/>
    </xf>
    <xf numFmtId="9" fontId="2" fillId="35" borderId="10" xfId="55" applyFont="1" applyFill="1" applyBorder="1" applyAlignment="1">
      <alignment horizontal="center" vertical="top" shrinkToFit="1"/>
    </xf>
    <xf numFmtId="49" fontId="8" fillId="32" borderId="10" xfId="0" applyNumberFormat="1" applyFont="1" applyFill="1" applyBorder="1" applyAlignment="1">
      <alignment horizontal="center" vertical="top" shrinkToFi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shrinkToFit="1"/>
    </xf>
    <xf numFmtId="4" fontId="8" fillId="35" borderId="10" xfId="0" applyNumberFormat="1" applyFont="1" applyFill="1" applyBorder="1" applyAlignment="1">
      <alignment horizontal="right" vertical="top" shrinkToFit="1"/>
    </xf>
    <xf numFmtId="4" fontId="9" fillId="35" borderId="10" xfId="0" applyNumberFormat="1" applyFont="1" applyFill="1" applyBorder="1" applyAlignment="1">
      <alignment horizontal="right" vertical="top" shrinkToFit="1"/>
    </xf>
    <xf numFmtId="10" fontId="9" fillId="35" borderId="10" xfId="0" applyNumberFormat="1" applyFont="1" applyFill="1" applyBorder="1" applyAlignment="1">
      <alignment horizontal="center" vertical="top" shrinkToFit="1"/>
    </xf>
    <xf numFmtId="10" fontId="8" fillId="33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0" fontId="8" fillId="35" borderId="10" xfId="0" applyNumberFormat="1" applyFont="1" applyFill="1" applyBorder="1" applyAlignment="1">
      <alignment horizontal="center" vertical="top" shrinkToFit="1"/>
    </xf>
    <xf numFmtId="49" fontId="8" fillId="0" borderId="10" xfId="0" applyNumberFormat="1" applyFont="1" applyBorder="1" applyAlignment="1">
      <alignment/>
    </xf>
    <xf numFmtId="4" fontId="10" fillId="35" borderId="10" xfId="0" applyNumberFormat="1" applyFont="1" applyFill="1" applyBorder="1" applyAlignment="1">
      <alignment horizontal="right" vertical="top" shrinkToFi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vertical="center" wrapText="1"/>
    </xf>
    <xf numFmtId="49" fontId="8" fillId="32" borderId="13" xfId="0" applyNumberFormat="1" applyFont="1" applyFill="1" applyBorder="1" applyAlignment="1">
      <alignment horizontal="center" vertical="top" shrinkToFit="1"/>
    </xf>
    <xf numFmtId="49" fontId="2" fillId="32" borderId="13" xfId="0" applyNumberFormat="1" applyFont="1" applyFill="1" applyBorder="1" applyAlignment="1">
      <alignment horizontal="center" vertical="top" shrinkToFit="1"/>
    </xf>
    <xf numFmtId="49" fontId="0" fillId="32" borderId="14" xfId="0" applyNumberFormat="1" applyFont="1" applyFill="1" applyBorder="1" applyAlignment="1">
      <alignment horizontal="center" vertical="top" shrinkToFit="1"/>
    </xf>
    <xf numFmtId="0" fontId="0" fillId="32" borderId="14" xfId="0" applyFont="1" applyFill="1" applyBorder="1" applyAlignment="1">
      <alignment horizontal="center" vertical="top" wrapText="1"/>
    </xf>
    <xf numFmtId="49" fontId="0" fillId="32" borderId="15" xfId="0" applyNumberFormat="1" applyFont="1" applyFill="1" applyBorder="1" applyAlignment="1">
      <alignment horizontal="center" vertical="top" shrinkToFit="1"/>
    </xf>
    <xf numFmtId="4" fontId="0" fillId="33" borderId="10" xfId="0" applyNumberFormat="1" applyFont="1" applyFill="1" applyBorder="1" applyAlignment="1">
      <alignment horizontal="right" vertical="top" shrinkToFit="1"/>
    </xf>
    <xf numFmtId="0" fontId="0" fillId="32" borderId="12" xfId="0" applyFill="1" applyBorder="1" applyAlignment="1">
      <alignment horizontal="left" vertical="top" wrapText="1"/>
    </xf>
    <xf numFmtId="49" fontId="0" fillId="32" borderId="12" xfId="0" applyNumberFormat="1" applyFill="1" applyBorder="1" applyAlignment="1">
      <alignment horizontal="center" vertical="top" shrinkToFit="1"/>
    </xf>
    <xf numFmtId="4" fontId="0" fillId="35" borderId="12" xfId="0" applyNumberFormat="1" applyFont="1" applyFill="1" applyBorder="1" applyAlignment="1">
      <alignment vertical="top" shrinkToFit="1"/>
    </xf>
    <xf numFmtId="4" fontId="0" fillId="35" borderId="12" xfId="0" applyNumberFormat="1" applyFont="1" applyFill="1" applyBorder="1" applyAlignment="1">
      <alignment horizontal="right" vertical="top" shrinkToFit="1"/>
    </xf>
    <xf numFmtId="9" fontId="8" fillId="35" borderId="10" xfId="55" applyFont="1" applyFill="1" applyBorder="1" applyAlignment="1">
      <alignment horizontal="center" vertical="top" shrinkToFit="1"/>
    </xf>
    <xf numFmtId="0" fontId="8" fillId="32" borderId="12" xfId="0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0" fillId="32" borderId="12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 vertical="top" shrinkToFit="1"/>
    </xf>
    <xf numFmtId="49" fontId="0" fillId="32" borderId="10" xfId="0" applyNumberFormat="1" applyFont="1" applyFill="1" applyBorder="1" applyAlignment="1">
      <alignment horizontal="center" vertical="top" shrinkToFit="1"/>
    </xf>
    <xf numFmtId="0" fontId="0" fillId="32" borderId="10" xfId="0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right" vertical="top" shrinkToFit="1"/>
    </xf>
    <xf numFmtId="10" fontId="0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4" fontId="0" fillId="35" borderId="12" xfId="0" applyNumberFormat="1" applyFill="1" applyBorder="1" applyAlignment="1">
      <alignment horizontal="right" vertical="center" wrapText="1"/>
    </xf>
    <xf numFmtId="49" fontId="0" fillId="32" borderId="13" xfId="0" applyNumberFormat="1" applyFont="1" applyFill="1" applyBorder="1" applyAlignment="1">
      <alignment horizontal="center" vertical="top" shrinkToFit="1"/>
    </xf>
    <xf numFmtId="49" fontId="0" fillId="32" borderId="14" xfId="0" applyNumberFormat="1" applyFont="1" applyFill="1" applyBorder="1" applyAlignment="1">
      <alignment horizontal="center" vertical="top" shrinkToFit="1"/>
    </xf>
    <xf numFmtId="0" fontId="0" fillId="32" borderId="14" xfId="0" applyFont="1" applyFill="1" applyBorder="1" applyAlignment="1">
      <alignment horizontal="center" vertical="top" wrapText="1"/>
    </xf>
    <xf numFmtId="49" fontId="0" fillId="32" borderId="15" xfId="0" applyNumberFormat="1" applyFont="1" applyFill="1" applyBorder="1" applyAlignment="1">
      <alignment horizontal="center" vertical="top" shrinkToFit="1"/>
    </xf>
    <xf numFmtId="10" fontId="0" fillId="35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 horizontal="left" wrapText="1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GridLines="0" showZeros="0" tabSelected="1" zoomScalePageLayoutView="0" workbookViewId="0" topLeftCell="B1">
      <pane ySplit="300" topLeftCell="A103" activePane="bottomLeft" state="split"/>
      <selection pane="topLeft" activeCell="B1" sqref="B1"/>
      <selection pane="bottomLeft" activeCell="AB112" sqref="AB112"/>
    </sheetView>
  </sheetViews>
  <sheetFormatPr defaultColWidth="9.00390625" defaultRowHeight="12.75"/>
  <cols>
    <col min="1" max="1" width="0" style="0" hidden="1" customWidth="1"/>
    <col min="2" max="2" width="45.00390625" style="0" customWidth="1"/>
    <col min="3" max="3" width="25.25390625" style="0" customWidth="1"/>
    <col min="4" max="8" width="0" style="0" hidden="1" customWidth="1"/>
    <col min="9" max="9" width="2.625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8:23" ht="12.75">
      <c r="R1" s="118" t="s">
        <v>47</v>
      </c>
      <c r="S1" s="118"/>
      <c r="T1" s="118"/>
      <c r="U1" s="118"/>
      <c r="V1" s="118"/>
      <c r="W1" s="118"/>
    </row>
    <row r="2" spans="18:23" ht="12.75">
      <c r="R2" s="118" t="s">
        <v>48</v>
      </c>
      <c r="S2" s="118"/>
      <c r="T2" s="118"/>
      <c r="U2" s="118"/>
      <c r="V2" s="118"/>
      <c r="W2" s="118"/>
    </row>
    <row r="3" spans="18:23" ht="12.75">
      <c r="R3" s="118" t="s">
        <v>49</v>
      </c>
      <c r="S3" s="118"/>
      <c r="T3" s="118"/>
      <c r="U3" s="118"/>
      <c r="V3" s="118"/>
      <c r="W3" s="118"/>
    </row>
    <row r="4" spans="18:23" ht="12.75">
      <c r="R4" s="119" t="s">
        <v>180</v>
      </c>
      <c r="S4" s="119"/>
      <c r="T4" s="119"/>
      <c r="U4" s="119"/>
      <c r="V4" s="119"/>
      <c r="W4" s="119"/>
    </row>
    <row r="5" spans="1:25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15.75">
      <c r="A6" s="116" t="s">
        <v>210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15">
      <c r="A7" s="11" t="s">
        <v>26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"/>
      <c r="Y7" s="1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17" t="s">
        <v>0</v>
      </c>
      <c r="W8" s="117"/>
      <c r="X8" s="117"/>
      <c r="Y8" s="117"/>
    </row>
    <row r="9" spans="1:25" ht="26.25" customHeight="1">
      <c r="A9" s="106" t="s">
        <v>1</v>
      </c>
      <c r="B9" s="106" t="s">
        <v>2</v>
      </c>
      <c r="C9" s="106" t="s">
        <v>3</v>
      </c>
      <c r="D9" s="106" t="s">
        <v>1</v>
      </c>
      <c r="E9" s="108" t="s">
        <v>4</v>
      </c>
      <c r="F9" s="109"/>
      <c r="G9" s="110"/>
      <c r="H9" s="106" t="s">
        <v>1</v>
      </c>
      <c r="I9" s="106" t="s">
        <v>1</v>
      </c>
      <c r="J9" s="106" t="s">
        <v>5</v>
      </c>
      <c r="K9" s="106" t="s">
        <v>1</v>
      </c>
      <c r="L9" s="106" t="s">
        <v>1</v>
      </c>
      <c r="M9" s="106" t="s">
        <v>1</v>
      </c>
      <c r="N9" s="106" t="s">
        <v>1</v>
      </c>
      <c r="O9" s="106" t="s">
        <v>1</v>
      </c>
      <c r="P9" s="108" t="s">
        <v>6</v>
      </c>
      <c r="Q9" s="109"/>
      <c r="R9" s="110"/>
      <c r="S9" s="108" t="s">
        <v>7</v>
      </c>
      <c r="T9" s="109"/>
      <c r="U9" s="110"/>
      <c r="V9" s="108" t="s">
        <v>8</v>
      </c>
      <c r="W9" s="110"/>
      <c r="X9" s="108" t="s">
        <v>9</v>
      </c>
      <c r="Y9" s="110"/>
    </row>
    <row r="10" spans="1:25" ht="12.75">
      <c r="A10" s="107"/>
      <c r="B10" s="107"/>
      <c r="C10" s="107"/>
      <c r="D10" s="107"/>
      <c r="E10" s="2" t="s">
        <v>1</v>
      </c>
      <c r="F10" s="2" t="s">
        <v>1</v>
      </c>
      <c r="G10" s="2" t="s">
        <v>1</v>
      </c>
      <c r="H10" s="107"/>
      <c r="I10" s="107"/>
      <c r="J10" s="107"/>
      <c r="K10" s="107"/>
      <c r="L10" s="107"/>
      <c r="M10" s="107"/>
      <c r="N10" s="107"/>
      <c r="O10" s="107"/>
      <c r="P10" s="2" t="s">
        <v>1</v>
      </c>
      <c r="Q10" s="2" t="s">
        <v>1</v>
      </c>
      <c r="R10" s="2" t="s">
        <v>10</v>
      </c>
      <c r="S10" s="2" t="s">
        <v>1</v>
      </c>
      <c r="T10" s="2" t="s">
        <v>1</v>
      </c>
      <c r="U10" s="2" t="s">
        <v>1</v>
      </c>
      <c r="V10" s="2" t="s">
        <v>11</v>
      </c>
      <c r="W10" s="2" t="s">
        <v>12</v>
      </c>
      <c r="X10" s="2" t="s">
        <v>1</v>
      </c>
      <c r="Y10" s="2" t="s">
        <v>1</v>
      </c>
    </row>
    <row r="11" spans="1:25" s="18" customFormat="1" ht="12.75">
      <c r="A11" s="14"/>
      <c r="B11" s="15" t="s">
        <v>50</v>
      </c>
      <c r="C11" s="16" t="s">
        <v>51</v>
      </c>
      <c r="D11" s="14"/>
      <c r="E11" s="17"/>
      <c r="F11" s="17"/>
      <c r="G11" s="17"/>
      <c r="H11" s="14"/>
      <c r="I11" s="14"/>
      <c r="J11" s="19">
        <f>SUM(J12+J18+J24+J37+J39+J50+J52+J63+J69+J87)</f>
        <v>115570235</v>
      </c>
      <c r="K11" s="19"/>
      <c r="L11" s="19"/>
      <c r="M11" s="19"/>
      <c r="N11" s="19"/>
      <c r="O11" s="19"/>
      <c r="P11" s="19"/>
      <c r="Q11" s="19"/>
      <c r="R11" s="19">
        <f>SUM(R12+R18+R24+R37+R39+R50+R52+R63+R69+R87)</f>
        <v>58676438.389999986</v>
      </c>
      <c r="S11" s="17"/>
      <c r="T11" s="17"/>
      <c r="U11" s="17"/>
      <c r="V11" s="19">
        <f aca="true" t="shared" si="0" ref="V11:V23">R11-J11</f>
        <v>-56893796.610000014</v>
      </c>
      <c r="W11" s="20">
        <f aca="true" t="shared" si="1" ref="W11:W31">R11/J11</f>
        <v>0.5077123741247043</v>
      </c>
      <c r="X11" s="17"/>
      <c r="Y11" s="17"/>
    </row>
    <row r="12" spans="1:25" s="18" customFormat="1" ht="12.75">
      <c r="A12" s="14"/>
      <c r="B12" s="15" t="s">
        <v>52</v>
      </c>
      <c r="C12" s="16" t="s">
        <v>53</v>
      </c>
      <c r="D12" s="14"/>
      <c r="E12" s="17"/>
      <c r="F12" s="17"/>
      <c r="G12" s="17"/>
      <c r="H12" s="14"/>
      <c r="I12" s="14"/>
      <c r="J12" s="50">
        <f>SUM(J14:J17)</f>
        <v>88858000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61329.42</v>
      </c>
      <c r="R12" s="50">
        <f>SUM(R14:R17)</f>
        <v>46052093.199999996</v>
      </c>
      <c r="S12" s="19">
        <v>0</v>
      </c>
      <c r="T12" s="19">
        <v>61329.42</v>
      </c>
      <c r="U12" s="19">
        <v>61329.42</v>
      </c>
      <c r="V12" s="19">
        <f t="shared" si="0"/>
        <v>-42805906.800000004</v>
      </c>
      <c r="W12" s="45">
        <f t="shared" si="1"/>
        <v>0.51826614598573</v>
      </c>
      <c r="X12" s="17"/>
      <c r="Y12" s="17"/>
    </row>
    <row r="13" spans="1:25" s="54" customFormat="1" ht="12.75">
      <c r="A13" s="46" t="s">
        <v>13</v>
      </c>
      <c r="B13" s="47" t="s">
        <v>38</v>
      </c>
      <c r="C13" s="46" t="s">
        <v>54</v>
      </c>
      <c r="D13" s="46"/>
      <c r="E13" s="48"/>
      <c r="F13" s="46"/>
      <c r="G13" s="46"/>
      <c r="H13" s="49">
        <v>0</v>
      </c>
      <c r="I13" s="49">
        <v>0</v>
      </c>
      <c r="J13" s="50">
        <f>SUM(J14:J17)</f>
        <v>88858000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61329.42</v>
      </c>
      <c r="R13" s="50">
        <f>SUM(R14:R17)</f>
        <v>46052093.199999996</v>
      </c>
      <c r="S13" s="50">
        <v>0</v>
      </c>
      <c r="T13" s="50">
        <v>61329.42</v>
      </c>
      <c r="U13" s="50">
        <v>61329.42</v>
      </c>
      <c r="V13" s="50">
        <f t="shared" si="0"/>
        <v>-42805906.800000004</v>
      </c>
      <c r="W13" s="73">
        <f t="shared" si="1"/>
        <v>0.51826614598573</v>
      </c>
      <c r="X13" s="49">
        <v>-61329.42</v>
      </c>
      <c r="Y13" s="53"/>
    </row>
    <row r="14" spans="1:25" ht="76.5">
      <c r="A14" s="3"/>
      <c r="B14" s="69" t="s">
        <v>133</v>
      </c>
      <c r="C14" s="70" t="s">
        <v>129</v>
      </c>
      <c r="D14" s="70"/>
      <c r="E14" s="5"/>
      <c r="F14" s="3"/>
      <c r="G14" s="3"/>
      <c r="H14" s="34"/>
      <c r="I14" s="34"/>
      <c r="J14" s="71">
        <v>88519000</v>
      </c>
      <c r="K14" s="72"/>
      <c r="L14" s="72"/>
      <c r="M14" s="72"/>
      <c r="N14" s="72"/>
      <c r="O14" s="72"/>
      <c r="P14" s="25"/>
      <c r="Q14" s="25"/>
      <c r="R14" s="25">
        <v>45782025.34</v>
      </c>
      <c r="S14" s="25"/>
      <c r="T14" s="25"/>
      <c r="U14" s="25"/>
      <c r="V14" s="25">
        <f t="shared" si="0"/>
        <v>-42736974.66</v>
      </c>
      <c r="W14" s="73">
        <f t="shared" si="1"/>
        <v>0.5171999835063659</v>
      </c>
      <c r="X14" s="6"/>
      <c r="Y14" s="7"/>
    </row>
    <row r="15" spans="1:25" ht="114.75">
      <c r="A15" s="3"/>
      <c r="B15" s="69" t="s">
        <v>134</v>
      </c>
      <c r="C15" s="70" t="s">
        <v>130</v>
      </c>
      <c r="D15" s="70"/>
      <c r="E15" s="5"/>
      <c r="F15" s="3"/>
      <c r="G15" s="3"/>
      <c r="H15" s="34"/>
      <c r="I15" s="34"/>
      <c r="J15" s="71"/>
      <c r="K15" s="72"/>
      <c r="L15" s="72"/>
      <c r="M15" s="72"/>
      <c r="N15" s="72"/>
      <c r="O15" s="72"/>
      <c r="P15" s="25"/>
      <c r="Q15" s="25"/>
      <c r="R15" s="25">
        <v>252987.73</v>
      </c>
      <c r="S15" s="25"/>
      <c r="T15" s="25"/>
      <c r="U15" s="25"/>
      <c r="V15" s="25">
        <f t="shared" si="0"/>
        <v>252987.73</v>
      </c>
      <c r="W15" s="73"/>
      <c r="X15" s="6"/>
      <c r="Y15" s="7"/>
    </row>
    <row r="16" spans="1:25" ht="51">
      <c r="A16" s="3"/>
      <c r="B16" s="69" t="s">
        <v>135</v>
      </c>
      <c r="C16" s="70" t="s">
        <v>131</v>
      </c>
      <c r="D16" s="70"/>
      <c r="E16" s="5"/>
      <c r="F16" s="3"/>
      <c r="G16" s="3"/>
      <c r="H16" s="34"/>
      <c r="I16" s="34"/>
      <c r="J16" s="71"/>
      <c r="K16" s="72"/>
      <c r="L16" s="72"/>
      <c r="M16" s="72"/>
      <c r="N16" s="72"/>
      <c r="O16" s="72"/>
      <c r="P16" s="25"/>
      <c r="Q16" s="25"/>
      <c r="R16" s="25">
        <v>-25311.31</v>
      </c>
      <c r="S16" s="25"/>
      <c r="T16" s="25"/>
      <c r="U16" s="25"/>
      <c r="V16" s="25">
        <f t="shared" si="0"/>
        <v>-25311.31</v>
      </c>
      <c r="W16" s="73"/>
      <c r="X16" s="6"/>
      <c r="Y16" s="7"/>
    </row>
    <row r="17" spans="1:25" ht="102">
      <c r="A17" s="3"/>
      <c r="B17" s="69" t="s">
        <v>136</v>
      </c>
      <c r="C17" s="70" t="s">
        <v>132</v>
      </c>
      <c r="D17" s="70"/>
      <c r="E17" s="5"/>
      <c r="F17" s="3"/>
      <c r="G17" s="3"/>
      <c r="H17" s="34"/>
      <c r="I17" s="34"/>
      <c r="J17" s="71">
        <v>339000</v>
      </c>
      <c r="K17" s="72"/>
      <c r="L17" s="72"/>
      <c r="M17" s="72"/>
      <c r="N17" s="72"/>
      <c r="O17" s="72"/>
      <c r="P17" s="25"/>
      <c r="Q17" s="25"/>
      <c r="R17" s="25">
        <v>42391.44</v>
      </c>
      <c r="S17" s="25"/>
      <c r="T17" s="25"/>
      <c r="U17" s="25"/>
      <c r="V17" s="25">
        <f t="shared" si="0"/>
        <v>-296608.56</v>
      </c>
      <c r="W17" s="26">
        <f>R17/J17</f>
        <v>0.12504849557522124</v>
      </c>
      <c r="X17" s="6"/>
      <c r="Y17" s="7"/>
    </row>
    <row r="18" spans="1:25" s="18" customFormat="1" ht="38.25">
      <c r="A18" s="35"/>
      <c r="B18" s="36" t="s">
        <v>56</v>
      </c>
      <c r="C18" s="37" t="s">
        <v>55</v>
      </c>
      <c r="D18" s="37"/>
      <c r="E18" s="38"/>
      <c r="F18" s="35"/>
      <c r="G18" s="35"/>
      <c r="H18" s="34"/>
      <c r="I18" s="34"/>
      <c r="J18" s="21">
        <f>SUM(J19)</f>
        <v>800000</v>
      </c>
      <c r="K18" s="22"/>
      <c r="L18" s="22"/>
      <c r="M18" s="22"/>
      <c r="N18" s="22"/>
      <c r="O18" s="22"/>
      <c r="P18" s="23"/>
      <c r="Q18" s="23"/>
      <c r="R18" s="21">
        <f>SUM(R19)</f>
        <v>432397.95</v>
      </c>
      <c r="S18" s="23"/>
      <c r="T18" s="23"/>
      <c r="U18" s="23"/>
      <c r="V18" s="19">
        <f t="shared" si="0"/>
        <v>-367602.05</v>
      </c>
      <c r="W18" s="20">
        <f t="shared" si="1"/>
        <v>0.5404974375</v>
      </c>
      <c r="X18" s="6"/>
      <c r="Y18" s="7"/>
    </row>
    <row r="19" spans="1:25" s="54" customFormat="1" ht="38.25">
      <c r="A19" s="46"/>
      <c r="B19" s="74" t="s">
        <v>46</v>
      </c>
      <c r="C19" s="75" t="s">
        <v>137</v>
      </c>
      <c r="D19" s="58"/>
      <c r="E19" s="59"/>
      <c r="F19" s="59"/>
      <c r="G19" s="59"/>
      <c r="H19" s="58"/>
      <c r="I19" s="58"/>
      <c r="J19" s="60">
        <f>SUM(J20:J23)</f>
        <v>800000</v>
      </c>
      <c r="K19" s="61"/>
      <c r="L19" s="61"/>
      <c r="M19" s="61"/>
      <c r="N19" s="61"/>
      <c r="O19" s="61"/>
      <c r="P19" s="62"/>
      <c r="Q19" s="62"/>
      <c r="R19" s="60">
        <f>SUM(R20:R23)</f>
        <v>432397.95</v>
      </c>
      <c r="S19" s="62"/>
      <c r="T19" s="62"/>
      <c r="U19" s="62"/>
      <c r="V19" s="50">
        <f t="shared" si="0"/>
        <v>-367602.05</v>
      </c>
      <c r="W19" s="55">
        <f t="shared" si="1"/>
        <v>0.5404974375</v>
      </c>
      <c r="X19" s="49"/>
      <c r="Y19" s="53"/>
    </row>
    <row r="20" spans="1:25" s="54" customFormat="1" ht="76.5">
      <c r="A20" s="46"/>
      <c r="B20" s="76" t="s">
        <v>142</v>
      </c>
      <c r="C20" s="78" t="s">
        <v>138</v>
      </c>
      <c r="D20" s="79"/>
      <c r="E20" s="80"/>
      <c r="F20" s="80"/>
      <c r="G20" s="80"/>
      <c r="H20" s="79"/>
      <c r="I20" s="79"/>
      <c r="J20" s="27">
        <v>272000</v>
      </c>
      <c r="K20" s="28"/>
      <c r="L20" s="28"/>
      <c r="M20" s="28"/>
      <c r="N20" s="28"/>
      <c r="O20" s="28"/>
      <c r="P20" s="29"/>
      <c r="Q20" s="29"/>
      <c r="R20" s="27">
        <v>170760.52</v>
      </c>
      <c r="S20" s="29"/>
      <c r="T20" s="29"/>
      <c r="U20" s="29"/>
      <c r="V20" s="25">
        <f t="shared" si="0"/>
        <v>-101239.48000000001</v>
      </c>
      <c r="W20" s="30">
        <f>R20/J20</f>
        <v>0.6277960294117647</v>
      </c>
      <c r="X20" s="49"/>
      <c r="Y20" s="53"/>
    </row>
    <row r="21" spans="1:25" s="54" customFormat="1" ht="89.25">
      <c r="A21" s="46"/>
      <c r="B21" s="76" t="s">
        <v>143</v>
      </c>
      <c r="C21" s="78" t="s">
        <v>139</v>
      </c>
      <c r="D21" s="79"/>
      <c r="E21" s="80"/>
      <c r="F21" s="80"/>
      <c r="G21" s="80"/>
      <c r="H21" s="79"/>
      <c r="I21" s="79"/>
      <c r="J21" s="27">
        <v>4000</v>
      </c>
      <c r="K21" s="28"/>
      <c r="L21" s="28"/>
      <c r="M21" s="28"/>
      <c r="N21" s="28"/>
      <c r="O21" s="28"/>
      <c r="P21" s="29"/>
      <c r="Q21" s="29"/>
      <c r="R21" s="28">
        <v>1855.94</v>
      </c>
      <c r="S21" s="29"/>
      <c r="T21" s="29"/>
      <c r="U21" s="29"/>
      <c r="V21" s="25">
        <f t="shared" si="0"/>
        <v>-2144.06</v>
      </c>
      <c r="W21" s="30">
        <f>R21/J21</f>
        <v>0.46398500000000004</v>
      </c>
      <c r="X21" s="49"/>
      <c r="Y21" s="53"/>
    </row>
    <row r="22" spans="1:25" s="54" customFormat="1" ht="76.5">
      <c r="A22" s="46"/>
      <c r="B22" s="77" t="s">
        <v>144</v>
      </c>
      <c r="C22" s="78" t="s">
        <v>140</v>
      </c>
      <c r="D22" s="79"/>
      <c r="E22" s="80"/>
      <c r="F22" s="80"/>
      <c r="G22" s="80"/>
      <c r="H22" s="79"/>
      <c r="I22" s="79"/>
      <c r="J22" s="27">
        <v>524000</v>
      </c>
      <c r="K22" s="28"/>
      <c r="L22" s="28"/>
      <c r="M22" s="28"/>
      <c r="N22" s="28"/>
      <c r="O22" s="28"/>
      <c r="P22" s="29"/>
      <c r="Q22" s="29"/>
      <c r="R22" s="27">
        <v>294417.53</v>
      </c>
      <c r="S22" s="29"/>
      <c r="T22" s="29"/>
      <c r="U22" s="29"/>
      <c r="V22" s="25">
        <f t="shared" si="0"/>
        <v>-229582.46999999997</v>
      </c>
      <c r="W22" s="30">
        <f>R22/J22</f>
        <v>0.5618655152671757</v>
      </c>
      <c r="X22" s="49"/>
      <c r="Y22" s="53"/>
    </row>
    <row r="23" spans="1:25" s="54" customFormat="1" ht="76.5">
      <c r="A23" s="46"/>
      <c r="B23" s="77" t="s">
        <v>145</v>
      </c>
      <c r="C23" s="78" t="s">
        <v>141</v>
      </c>
      <c r="D23" s="79"/>
      <c r="E23" s="80"/>
      <c r="F23" s="80"/>
      <c r="G23" s="80"/>
      <c r="H23" s="79"/>
      <c r="I23" s="79"/>
      <c r="J23" s="27"/>
      <c r="K23" s="28"/>
      <c r="L23" s="28"/>
      <c r="M23" s="28"/>
      <c r="N23" s="28"/>
      <c r="O23" s="28"/>
      <c r="P23" s="29"/>
      <c r="Q23" s="29"/>
      <c r="R23" s="28">
        <v>-34636.04</v>
      </c>
      <c r="S23" s="29"/>
      <c r="T23" s="29"/>
      <c r="U23" s="29"/>
      <c r="V23" s="25">
        <f t="shared" si="0"/>
        <v>-34636.04</v>
      </c>
      <c r="W23" s="30" t="e">
        <f>R23/J23</f>
        <v>#DIV/0!</v>
      </c>
      <c r="X23" s="49"/>
      <c r="Y23" s="53"/>
    </row>
    <row r="24" spans="1:25" s="18" customFormat="1" ht="12.75">
      <c r="A24" s="35"/>
      <c r="B24" s="15" t="s">
        <v>57</v>
      </c>
      <c r="C24" s="16" t="s">
        <v>58</v>
      </c>
      <c r="D24" s="14"/>
      <c r="E24" s="17"/>
      <c r="F24" s="17"/>
      <c r="G24" s="17"/>
      <c r="H24" s="14"/>
      <c r="I24" s="14"/>
      <c r="J24" s="21">
        <f>SUM(J25+J29+J32+J35)</f>
        <v>6007000</v>
      </c>
      <c r="K24" s="22"/>
      <c r="L24" s="22"/>
      <c r="M24" s="22"/>
      <c r="N24" s="22"/>
      <c r="O24" s="22"/>
      <c r="P24" s="23"/>
      <c r="Q24" s="23"/>
      <c r="R24" s="21">
        <f>SUM(R25+R29+R32+R35)</f>
        <v>3095035.9799999995</v>
      </c>
      <c r="S24" s="23"/>
      <c r="T24" s="23"/>
      <c r="U24" s="23"/>
      <c r="V24" s="21">
        <f>SUM(V29+V32)</f>
        <v>-2562743.2800000003</v>
      </c>
      <c r="W24" s="20">
        <f t="shared" si="1"/>
        <v>0.5152382187447977</v>
      </c>
      <c r="X24" s="6"/>
      <c r="Y24" s="7"/>
    </row>
    <row r="25" spans="1:25" s="18" customFormat="1" ht="25.5">
      <c r="A25" s="35"/>
      <c r="B25" s="74" t="s">
        <v>168</v>
      </c>
      <c r="C25" s="16" t="s">
        <v>166</v>
      </c>
      <c r="D25" s="14"/>
      <c r="E25" s="17"/>
      <c r="F25" s="17"/>
      <c r="G25" s="17"/>
      <c r="H25" s="14"/>
      <c r="I25" s="14"/>
      <c r="J25" s="21">
        <f>SUM(J26:J28)</f>
        <v>1564000</v>
      </c>
      <c r="K25" s="22"/>
      <c r="L25" s="22"/>
      <c r="M25" s="22"/>
      <c r="N25" s="22"/>
      <c r="O25" s="22"/>
      <c r="P25" s="23"/>
      <c r="Q25" s="23"/>
      <c r="R25" s="21">
        <f>SUM(R26:R28)</f>
        <v>1227576.26</v>
      </c>
      <c r="S25" s="23"/>
      <c r="T25" s="23"/>
      <c r="U25" s="23"/>
      <c r="V25" s="25">
        <f>R25-J25</f>
        <v>-336423.74</v>
      </c>
      <c r="W25" s="30">
        <f>R25/J25</f>
        <v>0.7848953069053709</v>
      </c>
      <c r="X25" s="6"/>
      <c r="Y25" s="7"/>
    </row>
    <row r="26" spans="1:25" s="18" customFormat="1" ht="38.25">
      <c r="A26" s="35"/>
      <c r="B26" s="98" t="s">
        <v>169</v>
      </c>
      <c r="C26" s="97" t="s">
        <v>175</v>
      </c>
      <c r="D26" s="92"/>
      <c r="E26" s="93"/>
      <c r="F26" s="93"/>
      <c r="G26" s="93"/>
      <c r="H26" s="92"/>
      <c r="I26" s="92"/>
      <c r="J26" s="94">
        <v>784000</v>
      </c>
      <c r="K26" s="95"/>
      <c r="L26" s="95"/>
      <c r="M26" s="95"/>
      <c r="N26" s="95"/>
      <c r="O26" s="95"/>
      <c r="P26" s="96"/>
      <c r="Q26" s="96"/>
      <c r="R26" s="99">
        <v>746703.34</v>
      </c>
      <c r="S26" s="96"/>
      <c r="T26" s="96"/>
      <c r="U26" s="96"/>
      <c r="V26" s="25">
        <f>R26-J26</f>
        <v>-37296.66000000003</v>
      </c>
      <c r="W26" s="30">
        <f>R26/J26</f>
        <v>0.9524277295918367</v>
      </c>
      <c r="X26" s="6"/>
      <c r="Y26" s="7"/>
    </row>
    <row r="27" spans="1:25" s="18" customFormat="1" ht="38.25">
      <c r="A27" s="35"/>
      <c r="B27" s="98" t="s">
        <v>170</v>
      </c>
      <c r="C27" s="97" t="s">
        <v>176</v>
      </c>
      <c r="D27" s="92"/>
      <c r="E27" s="93"/>
      <c r="F27" s="93"/>
      <c r="G27" s="93"/>
      <c r="H27" s="92"/>
      <c r="I27" s="92"/>
      <c r="J27" s="94">
        <v>458000</v>
      </c>
      <c r="K27" s="95"/>
      <c r="L27" s="95"/>
      <c r="M27" s="95"/>
      <c r="N27" s="95"/>
      <c r="O27" s="95"/>
      <c r="P27" s="96"/>
      <c r="Q27" s="96"/>
      <c r="R27" s="94">
        <v>478792.51</v>
      </c>
      <c r="S27" s="96"/>
      <c r="T27" s="96"/>
      <c r="U27" s="96"/>
      <c r="V27" s="25">
        <f>R27-J27</f>
        <v>20792.51000000001</v>
      </c>
      <c r="W27" s="30">
        <f>R27/J27</f>
        <v>1.0453984934497818</v>
      </c>
      <c r="X27" s="6"/>
      <c r="Y27" s="7"/>
    </row>
    <row r="28" spans="1:25" s="18" customFormat="1" ht="25.5">
      <c r="A28" s="35"/>
      <c r="B28" s="98" t="s">
        <v>171</v>
      </c>
      <c r="C28" s="97" t="s">
        <v>167</v>
      </c>
      <c r="D28" s="92"/>
      <c r="E28" s="93"/>
      <c r="F28" s="93"/>
      <c r="G28" s="93"/>
      <c r="H28" s="92"/>
      <c r="I28" s="92"/>
      <c r="J28" s="94">
        <v>322000</v>
      </c>
      <c r="K28" s="95"/>
      <c r="L28" s="95"/>
      <c r="M28" s="95"/>
      <c r="N28" s="95"/>
      <c r="O28" s="95"/>
      <c r="P28" s="96"/>
      <c r="Q28" s="96"/>
      <c r="R28" s="94">
        <v>2080.41</v>
      </c>
      <c r="S28" s="96"/>
      <c r="T28" s="96"/>
      <c r="U28" s="96"/>
      <c r="V28" s="25">
        <f>R28-J28</f>
        <v>-319919.59</v>
      </c>
      <c r="W28" s="30">
        <f>R28/J28</f>
        <v>0.006460900621118012</v>
      </c>
      <c r="X28" s="6"/>
      <c r="Y28" s="7"/>
    </row>
    <row r="29" spans="1:25" s="54" customFormat="1" ht="25.5">
      <c r="A29" s="46"/>
      <c r="B29" s="47" t="s">
        <v>37</v>
      </c>
      <c r="C29" s="46" t="s">
        <v>62</v>
      </c>
      <c r="D29" s="58"/>
      <c r="E29" s="59"/>
      <c r="F29" s="59"/>
      <c r="G29" s="59"/>
      <c r="H29" s="58"/>
      <c r="I29" s="58"/>
      <c r="J29" s="60">
        <f>SUM(J30:J31)</f>
        <v>4223000</v>
      </c>
      <c r="K29" s="61"/>
      <c r="L29" s="61"/>
      <c r="M29" s="61"/>
      <c r="N29" s="61"/>
      <c r="O29" s="61"/>
      <c r="P29" s="62"/>
      <c r="Q29" s="62"/>
      <c r="R29" s="60">
        <f>SUM(R30:R31)</f>
        <v>1784793.46</v>
      </c>
      <c r="S29" s="62"/>
      <c r="T29" s="62"/>
      <c r="U29" s="62"/>
      <c r="V29" s="60">
        <f>SUM(V30:V31)</f>
        <v>-2438206.54</v>
      </c>
      <c r="W29" s="55">
        <f t="shared" si="1"/>
        <v>0.4226363864551267</v>
      </c>
      <c r="X29" s="49"/>
      <c r="Y29" s="53"/>
    </row>
    <row r="30" spans="1:25" ht="25.5">
      <c r="A30" s="3" t="s">
        <v>14</v>
      </c>
      <c r="B30" s="4" t="s">
        <v>37</v>
      </c>
      <c r="C30" s="3" t="s">
        <v>59</v>
      </c>
      <c r="D30" s="3"/>
      <c r="E30" s="5"/>
      <c r="F30" s="3"/>
      <c r="G30" s="3"/>
      <c r="H30" s="6">
        <v>0</v>
      </c>
      <c r="I30" s="6">
        <v>0</v>
      </c>
      <c r="J30" s="25">
        <v>4223000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416543.27</v>
      </c>
      <c r="R30" s="25">
        <v>1784801.77</v>
      </c>
      <c r="S30" s="25">
        <v>0</v>
      </c>
      <c r="T30" s="25">
        <v>416543.27</v>
      </c>
      <c r="U30" s="25">
        <v>416543.27</v>
      </c>
      <c r="V30" s="25">
        <f>R30-J30</f>
        <v>-2438198.23</v>
      </c>
      <c r="W30" s="30">
        <f t="shared" si="1"/>
        <v>0.4226383542505328</v>
      </c>
      <c r="X30" s="6">
        <v>-416543.27</v>
      </c>
      <c r="Y30" s="7"/>
    </row>
    <row r="31" spans="1:25" ht="38.25">
      <c r="A31" s="3"/>
      <c r="B31" s="4" t="s">
        <v>61</v>
      </c>
      <c r="C31" s="3" t="s">
        <v>60</v>
      </c>
      <c r="D31" s="3"/>
      <c r="E31" s="5"/>
      <c r="F31" s="3"/>
      <c r="G31" s="3"/>
      <c r="H31" s="6"/>
      <c r="I31" s="6"/>
      <c r="J31" s="25"/>
      <c r="K31" s="25"/>
      <c r="L31" s="25"/>
      <c r="M31" s="25"/>
      <c r="N31" s="25"/>
      <c r="O31" s="25"/>
      <c r="P31" s="25"/>
      <c r="Q31" s="25"/>
      <c r="R31" s="25">
        <v>-8.31</v>
      </c>
      <c r="S31" s="25"/>
      <c r="T31" s="25"/>
      <c r="U31" s="25"/>
      <c r="V31" s="25">
        <f>R31-J31</f>
        <v>-8.31</v>
      </c>
      <c r="W31" s="30" t="e">
        <f t="shared" si="1"/>
        <v>#DIV/0!</v>
      </c>
      <c r="X31" s="6"/>
      <c r="Y31" s="7"/>
    </row>
    <row r="32" spans="1:25" s="54" customFormat="1" ht="12.75">
      <c r="A32" s="46"/>
      <c r="B32" s="47" t="s">
        <v>36</v>
      </c>
      <c r="C32" s="46" t="s">
        <v>63</v>
      </c>
      <c r="D32" s="46"/>
      <c r="E32" s="48"/>
      <c r="F32" s="46"/>
      <c r="G32" s="46"/>
      <c r="H32" s="49"/>
      <c r="I32" s="49"/>
      <c r="J32" s="50">
        <f>SUM(J33:J34)</f>
        <v>166000</v>
      </c>
      <c r="K32" s="50"/>
      <c r="L32" s="50"/>
      <c r="M32" s="50"/>
      <c r="N32" s="50"/>
      <c r="O32" s="50"/>
      <c r="P32" s="50"/>
      <c r="Q32" s="50"/>
      <c r="R32" s="50">
        <f>SUM(R33:R34)</f>
        <v>41463.26</v>
      </c>
      <c r="S32" s="50">
        <f>SUM(S33:S34)</f>
        <v>0</v>
      </c>
      <c r="T32" s="50">
        <f>SUM(T33:T34)</f>
        <v>1838.77</v>
      </c>
      <c r="U32" s="50">
        <f>SUM(U33:U34)</f>
        <v>1838.77</v>
      </c>
      <c r="V32" s="50">
        <f>SUM(V33:V34)</f>
        <v>-124536.73999999999</v>
      </c>
      <c r="W32" s="55">
        <f>R32/J32</f>
        <v>0.2497786746987952</v>
      </c>
      <c r="X32" s="49"/>
      <c r="Y32" s="53"/>
    </row>
    <row r="33" spans="1:25" ht="12.75">
      <c r="A33" s="3" t="s">
        <v>15</v>
      </c>
      <c r="B33" s="4" t="s">
        <v>36</v>
      </c>
      <c r="C33" s="3" t="s">
        <v>65</v>
      </c>
      <c r="D33" s="3"/>
      <c r="E33" s="5"/>
      <c r="F33" s="3"/>
      <c r="G33" s="3"/>
      <c r="H33" s="6">
        <v>12000</v>
      </c>
      <c r="I33" s="6">
        <v>0</v>
      </c>
      <c r="J33" s="25">
        <v>166000</v>
      </c>
      <c r="K33" s="25">
        <v>0</v>
      </c>
      <c r="L33" s="25">
        <v>0</v>
      </c>
      <c r="M33" s="25">
        <v>0</v>
      </c>
      <c r="N33" s="25">
        <v>0</v>
      </c>
      <c r="O33" s="25">
        <v>12000</v>
      </c>
      <c r="P33" s="25">
        <v>0</v>
      </c>
      <c r="Q33" s="25">
        <v>1838.77</v>
      </c>
      <c r="R33" s="25">
        <v>41463.26</v>
      </c>
      <c r="S33" s="25">
        <v>0</v>
      </c>
      <c r="T33" s="25">
        <v>1838.77</v>
      </c>
      <c r="U33" s="25">
        <v>1838.77</v>
      </c>
      <c r="V33" s="25">
        <f aca="true" t="shared" si="2" ref="V33:V68">R33-J33</f>
        <v>-124536.73999999999</v>
      </c>
      <c r="W33" s="30">
        <f>R33/J33</f>
        <v>0.2497786746987952</v>
      </c>
      <c r="X33" s="6">
        <v>-1838.77</v>
      </c>
      <c r="Y33" s="7"/>
    </row>
    <row r="34" spans="1:25" ht="38.25">
      <c r="A34" s="3"/>
      <c r="B34" s="4" t="s">
        <v>64</v>
      </c>
      <c r="C34" s="3" t="s">
        <v>66</v>
      </c>
      <c r="D34" s="3"/>
      <c r="E34" s="5"/>
      <c r="F34" s="3"/>
      <c r="G34" s="3"/>
      <c r="H34" s="6"/>
      <c r="I34" s="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f t="shared" si="2"/>
        <v>0</v>
      </c>
      <c r="W34" s="30" t="e">
        <f>R34/J34</f>
        <v>#DIV/0!</v>
      </c>
      <c r="X34" s="6"/>
      <c r="Y34" s="7"/>
    </row>
    <row r="35" spans="1:25" s="18" customFormat="1" ht="25.5">
      <c r="A35" s="35"/>
      <c r="B35" s="39" t="s">
        <v>165</v>
      </c>
      <c r="C35" s="35" t="s">
        <v>162</v>
      </c>
      <c r="D35" s="35"/>
      <c r="E35" s="38"/>
      <c r="F35" s="35"/>
      <c r="G35" s="35"/>
      <c r="H35" s="6"/>
      <c r="I35" s="6"/>
      <c r="J35" s="19">
        <v>54000</v>
      </c>
      <c r="K35" s="19"/>
      <c r="L35" s="19"/>
      <c r="M35" s="19"/>
      <c r="N35" s="19"/>
      <c r="O35" s="19"/>
      <c r="P35" s="19"/>
      <c r="Q35" s="19"/>
      <c r="R35" s="19">
        <v>41203</v>
      </c>
      <c r="S35" s="19"/>
      <c r="T35" s="19"/>
      <c r="U35" s="19"/>
      <c r="V35" s="19">
        <f t="shared" si="2"/>
        <v>-12797</v>
      </c>
      <c r="W35" s="30">
        <f>R35/J35</f>
        <v>0.7630185185185185</v>
      </c>
      <c r="X35" s="6"/>
      <c r="Y35" s="7"/>
    </row>
    <row r="36" spans="1:25" ht="38.25">
      <c r="A36" s="3"/>
      <c r="B36" s="4" t="s">
        <v>164</v>
      </c>
      <c r="C36" s="3" t="s">
        <v>163</v>
      </c>
      <c r="D36" s="3"/>
      <c r="E36" s="5"/>
      <c r="F36" s="3"/>
      <c r="G36" s="3"/>
      <c r="H36" s="6"/>
      <c r="I36" s="6"/>
      <c r="J36" s="25">
        <v>54000</v>
      </c>
      <c r="K36" s="25"/>
      <c r="L36" s="25"/>
      <c r="M36" s="25"/>
      <c r="N36" s="25"/>
      <c r="O36" s="25"/>
      <c r="P36" s="25"/>
      <c r="Q36" s="25"/>
      <c r="R36" s="25">
        <v>41203</v>
      </c>
      <c r="S36" s="25"/>
      <c r="T36" s="25"/>
      <c r="U36" s="25"/>
      <c r="V36" s="25">
        <f t="shared" si="2"/>
        <v>-12797</v>
      </c>
      <c r="W36" s="30">
        <f>R36/J36</f>
        <v>0.7630185185185185</v>
      </c>
      <c r="X36" s="6"/>
      <c r="Y36" s="7"/>
    </row>
    <row r="37" spans="1:25" s="18" customFormat="1" ht="12.75">
      <c r="A37" s="35"/>
      <c r="B37" s="39" t="s">
        <v>67</v>
      </c>
      <c r="C37" s="35" t="s">
        <v>68</v>
      </c>
      <c r="D37" s="35"/>
      <c r="E37" s="38"/>
      <c r="F37" s="35"/>
      <c r="G37" s="35"/>
      <c r="H37" s="6"/>
      <c r="I37" s="6"/>
      <c r="J37" s="19">
        <f>SUM(J38)</f>
        <v>1027000</v>
      </c>
      <c r="K37" s="19">
        <v>65000</v>
      </c>
      <c r="L37" s="19">
        <v>65000</v>
      </c>
      <c r="M37" s="19">
        <v>65000</v>
      </c>
      <c r="N37" s="19">
        <v>65000</v>
      </c>
      <c r="O37" s="19">
        <v>170000</v>
      </c>
      <c r="P37" s="19">
        <v>0</v>
      </c>
      <c r="Q37" s="19">
        <v>25849.3</v>
      </c>
      <c r="R37" s="19">
        <f>SUM(R38)</f>
        <v>551944.91</v>
      </c>
      <c r="S37" s="19">
        <v>0</v>
      </c>
      <c r="T37" s="19">
        <v>25849.3</v>
      </c>
      <c r="U37" s="19">
        <v>25849.3</v>
      </c>
      <c r="V37" s="19">
        <f t="shared" si="2"/>
        <v>-475055.08999999997</v>
      </c>
      <c r="W37" s="20">
        <f aca="true" t="shared" si="3" ref="W37:W47">R37/J37</f>
        <v>0.5374341869522883</v>
      </c>
      <c r="X37" s="6"/>
      <c r="Y37" s="7"/>
    </row>
    <row r="38" spans="1:25" ht="51">
      <c r="A38" s="3" t="s">
        <v>16</v>
      </c>
      <c r="B38" s="4" t="s">
        <v>70</v>
      </c>
      <c r="C38" s="3" t="s">
        <v>69</v>
      </c>
      <c r="D38" s="3"/>
      <c r="E38" s="5"/>
      <c r="F38" s="3"/>
      <c r="G38" s="3"/>
      <c r="H38" s="6">
        <v>365000</v>
      </c>
      <c r="I38" s="6">
        <v>0</v>
      </c>
      <c r="J38" s="25">
        <v>1027000</v>
      </c>
      <c r="K38" s="25">
        <v>65000</v>
      </c>
      <c r="L38" s="25">
        <v>65000</v>
      </c>
      <c r="M38" s="25">
        <v>65000</v>
      </c>
      <c r="N38" s="25">
        <v>65000</v>
      </c>
      <c r="O38" s="25">
        <v>170000</v>
      </c>
      <c r="P38" s="25">
        <v>0</v>
      </c>
      <c r="Q38" s="25">
        <v>25849.3</v>
      </c>
      <c r="R38" s="25">
        <v>551944.91</v>
      </c>
      <c r="S38" s="25">
        <v>0</v>
      </c>
      <c r="T38" s="25">
        <v>25849.3</v>
      </c>
      <c r="U38" s="25">
        <v>25849.3</v>
      </c>
      <c r="V38" s="25">
        <f t="shared" si="2"/>
        <v>-475055.08999999997</v>
      </c>
      <c r="W38" s="30">
        <f t="shared" si="3"/>
        <v>0.5374341869522883</v>
      </c>
      <c r="X38" s="6">
        <v>39150.7</v>
      </c>
      <c r="Y38" s="7">
        <v>0.3977</v>
      </c>
    </row>
    <row r="39" spans="1:25" s="18" customFormat="1" ht="38.25">
      <c r="A39" s="35"/>
      <c r="B39" s="39" t="s">
        <v>72</v>
      </c>
      <c r="C39" s="35" t="s">
        <v>71</v>
      </c>
      <c r="D39" s="35"/>
      <c r="E39" s="38"/>
      <c r="F39" s="35"/>
      <c r="G39" s="35"/>
      <c r="H39" s="6"/>
      <c r="I39" s="6"/>
      <c r="J39" s="19">
        <f>SUM(J40+J42)</f>
        <v>1377000</v>
      </c>
      <c r="K39" s="19"/>
      <c r="L39" s="19"/>
      <c r="M39" s="19"/>
      <c r="N39" s="19"/>
      <c r="O39" s="19"/>
      <c r="P39" s="19"/>
      <c r="Q39" s="19"/>
      <c r="R39" s="19">
        <f>SUM(R40+R42)</f>
        <v>217584.35</v>
      </c>
      <c r="S39" s="19"/>
      <c r="T39" s="19"/>
      <c r="U39" s="19"/>
      <c r="V39" s="19">
        <f t="shared" si="2"/>
        <v>-1159415.65</v>
      </c>
      <c r="W39" s="30">
        <f t="shared" si="3"/>
        <v>0.15801332607116922</v>
      </c>
      <c r="X39" s="6"/>
      <c r="Y39" s="7"/>
    </row>
    <row r="40" spans="1:25" s="18" customFormat="1" ht="36" customHeight="1">
      <c r="A40" s="35"/>
      <c r="B40" s="39" t="s">
        <v>152</v>
      </c>
      <c r="C40" s="35" t="s">
        <v>149</v>
      </c>
      <c r="D40" s="35"/>
      <c r="E40" s="38"/>
      <c r="F40" s="35"/>
      <c r="G40" s="35"/>
      <c r="H40" s="6"/>
      <c r="I40" s="6"/>
      <c r="J40" s="19">
        <f>SUM(J41)</f>
        <v>0</v>
      </c>
      <c r="K40" s="19"/>
      <c r="L40" s="19"/>
      <c r="M40" s="19"/>
      <c r="N40" s="19"/>
      <c r="O40" s="19"/>
      <c r="P40" s="19"/>
      <c r="Q40" s="19"/>
      <c r="R40" s="19">
        <f>SUM(R41)</f>
        <v>0</v>
      </c>
      <c r="S40" s="19"/>
      <c r="T40" s="19"/>
      <c r="U40" s="19"/>
      <c r="V40" s="25">
        <f t="shared" si="2"/>
        <v>0</v>
      </c>
      <c r="W40" s="30" t="e">
        <f t="shared" si="3"/>
        <v>#DIV/0!</v>
      </c>
      <c r="X40" s="6"/>
      <c r="Y40" s="7"/>
    </row>
    <row r="41" spans="1:25" s="18" customFormat="1" ht="38.25">
      <c r="A41" s="35"/>
      <c r="B41" s="43" t="s">
        <v>151</v>
      </c>
      <c r="C41" s="44" t="s">
        <v>150</v>
      </c>
      <c r="D41" s="35"/>
      <c r="E41" s="38"/>
      <c r="F41" s="35"/>
      <c r="G41" s="35"/>
      <c r="H41" s="6"/>
      <c r="I41" s="6"/>
      <c r="J41" s="83"/>
      <c r="K41" s="19"/>
      <c r="L41" s="19"/>
      <c r="M41" s="19"/>
      <c r="N41" s="19"/>
      <c r="O41" s="19"/>
      <c r="P41" s="19"/>
      <c r="Q41" s="19"/>
      <c r="R41" s="25"/>
      <c r="S41" s="19"/>
      <c r="T41" s="19"/>
      <c r="U41" s="19"/>
      <c r="V41" s="25">
        <f>R41-J41</f>
        <v>0</v>
      </c>
      <c r="W41" s="30" t="e">
        <f>R41/J41</f>
        <v>#DIV/0!</v>
      </c>
      <c r="X41" s="6"/>
      <c r="Y41" s="7"/>
    </row>
    <row r="42" spans="1:25" s="54" customFormat="1" ht="114.75">
      <c r="A42" s="46"/>
      <c r="B42" s="47" t="s">
        <v>74</v>
      </c>
      <c r="C42" s="46" t="s">
        <v>73</v>
      </c>
      <c r="D42" s="46"/>
      <c r="E42" s="48"/>
      <c r="F42" s="46"/>
      <c r="G42" s="46"/>
      <c r="H42" s="49"/>
      <c r="I42" s="49"/>
      <c r="J42" s="50">
        <f>SUM(J43+J44+J45)</f>
        <v>1377000</v>
      </c>
      <c r="K42" s="50"/>
      <c r="L42" s="50"/>
      <c r="M42" s="50"/>
      <c r="N42" s="50"/>
      <c r="O42" s="50"/>
      <c r="P42" s="50"/>
      <c r="Q42" s="50"/>
      <c r="R42" s="50">
        <f>SUM(R44+R45)</f>
        <v>217584.35</v>
      </c>
      <c r="S42" s="50"/>
      <c r="T42" s="50"/>
      <c r="U42" s="50"/>
      <c r="V42" s="50">
        <f t="shared" si="2"/>
        <v>-1159415.65</v>
      </c>
      <c r="W42" s="52">
        <f t="shared" si="3"/>
        <v>0.15801332607116922</v>
      </c>
      <c r="X42" s="49"/>
      <c r="Y42" s="53"/>
    </row>
    <row r="43" spans="1:25" s="54" customFormat="1" ht="89.25">
      <c r="A43" s="46"/>
      <c r="B43" s="4" t="s">
        <v>30</v>
      </c>
      <c r="C43" s="3" t="s">
        <v>181</v>
      </c>
      <c r="D43" s="46"/>
      <c r="E43" s="48"/>
      <c r="F43" s="46"/>
      <c r="G43" s="46"/>
      <c r="H43" s="49"/>
      <c r="I43" s="49"/>
      <c r="J43" s="83">
        <v>1066000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104"/>
      <c r="X43" s="49"/>
      <c r="Y43" s="53"/>
    </row>
    <row r="44" spans="1:25" ht="89.25">
      <c r="A44" s="3" t="s">
        <v>17</v>
      </c>
      <c r="B44" s="4" t="s">
        <v>30</v>
      </c>
      <c r="C44" s="3" t="s">
        <v>75</v>
      </c>
      <c r="D44" s="3"/>
      <c r="E44" s="5"/>
      <c r="F44" s="3"/>
      <c r="G44" s="3"/>
      <c r="H44" s="6">
        <v>217000</v>
      </c>
      <c r="I44" s="6">
        <v>0</v>
      </c>
      <c r="J44" s="25">
        <v>134000</v>
      </c>
      <c r="K44" s="25">
        <v>52000</v>
      </c>
      <c r="L44" s="25">
        <v>52000</v>
      </c>
      <c r="M44" s="25">
        <v>54000</v>
      </c>
      <c r="N44" s="25">
        <v>54000</v>
      </c>
      <c r="O44" s="25">
        <v>57000</v>
      </c>
      <c r="P44" s="25">
        <v>0</v>
      </c>
      <c r="Q44" s="25">
        <v>1001.82</v>
      </c>
      <c r="R44" s="25">
        <v>148839</v>
      </c>
      <c r="S44" s="25">
        <v>0</v>
      </c>
      <c r="T44" s="25">
        <v>1001.82</v>
      </c>
      <c r="U44" s="25">
        <v>1001.82</v>
      </c>
      <c r="V44" s="25">
        <f t="shared" si="2"/>
        <v>14839</v>
      </c>
      <c r="W44" s="30">
        <f t="shared" si="3"/>
        <v>1.1107388059701493</v>
      </c>
      <c r="X44" s="6">
        <v>50998.18</v>
      </c>
      <c r="Y44" s="7">
        <v>0.0193</v>
      </c>
    </row>
    <row r="45" spans="1:25" s="54" customFormat="1" ht="76.5">
      <c r="A45" s="46"/>
      <c r="B45" s="47" t="s">
        <v>76</v>
      </c>
      <c r="C45" s="46" t="s">
        <v>146</v>
      </c>
      <c r="D45" s="46"/>
      <c r="E45" s="48"/>
      <c r="F45" s="46"/>
      <c r="G45" s="46"/>
      <c r="H45" s="49"/>
      <c r="I45" s="49"/>
      <c r="J45" s="50">
        <f>SUM(J46:J49)</f>
        <v>177000</v>
      </c>
      <c r="K45" s="50"/>
      <c r="L45" s="50"/>
      <c r="M45" s="50"/>
      <c r="N45" s="50"/>
      <c r="O45" s="50"/>
      <c r="P45" s="50"/>
      <c r="Q45" s="50"/>
      <c r="R45" s="50">
        <f>SUM(R47:R49)</f>
        <v>68745.35</v>
      </c>
      <c r="S45" s="50"/>
      <c r="T45" s="50"/>
      <c r="U45" s="50"/>
      <c r="V45" s="50">
        <f t="shared" si="2"/>
        <v>-108254.65</v>
      </c>
      <c r="W45" s="55">
        <f t="shared" si="3"/>
        <v>0.38839180790960454</v>
      </c>
      <c r="X45" s="49"/>
      <c r="Y45" s="53"/>
    </row>
    <row r="46" spans="1:25" s="54" customFormat="1" ht="114.75">
      <c r="A46" s="46"/>
      <c r="B46" s="4" t="s">
        <v>78</v>
      </c>
      <c r="C46" s="3" t="s">
        <v>182</v>
      </c>
      <c r="D46" s="46"/>
      <c r="E46" s="48"/>
      <c r="F46" s="46"/>
      <c r="G46" s="46"/>
      <c r="H46" s="49"/>
      <c r="I46" s="49"/>
      <c r="J46" s="83">
        <v>76000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104"/>
      <c r="X46" s="49"/>
      <c r="Y46" s="53"/>
    </row>
    <row r="47" spans="1:25" ht="114.75">
      <c r="A47" s="3"/>
      <c r="B47" s="4" t="s">
        <v>78</v>
      </c>
      <c r="C47" s="3" t="s">
        <v>77</v>
      </c>
      <c r="D47" s="3"/>
      <c r="E47" s="5"/>
      <c r="F47" s="3"/>
      <c r="G47" s="3"/>
      <c r="H47" s="6"/>
      <c r="I47" s="6"/>
      <c r="J47" s="25">
        <v>44000</v>
      </c>
      <c r="K47" s="25"/>
      <c r="L47" s="25"/>
      <c r="M47" s="25"/>
      <c r="N47" s="25"/>
      <c r="O47" s="25"/>
      <c r="P47" s="25"/>
      <c r="Q47" s="25"/>
      <c r="R47" s="25">
        <v>44052.35</v>
      </c>
      <c r="S47" s="25"/>
      <c r="T47" s="25"/>
      <c r="U47" s="25"/>
      <c r="V47" s="25">
        <f t="shared" si="2"/>
        <v>52.349999999998545</v>
      </c>
      <c r="W47" s="30">
        <f t="shared" si="3"/>
        <v>1.0011897727272727</v>
      </c>
      <c r="X47" s="6"/>
      <c r="Y47" s="7"/>
    </row>
    <row r="48" spans="1:25" ht="127.5">
      <c r="A48" s="3"/>
      <c r="B48" s="40" t="s">
        <v>33</v>
      </c>
      <c r="C48" s="3" t="s">
        <v>183</v>
      </c>
      <c r="D48" s="3"/>
      <c r="E48" s="5"/>
      <c r="F48" s="3"/>
      <c r="G48" s="3"/>
      <c r="H48" s="6"/>
      <c r="I48" s="6"/>
      <c r="J48" s="25">
        <v>32000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30"/>
      <c r="X48" s="6"/>
      <c r="Y48" s="7"/>
    </row>
    <row r="49" spans="1:25" ht="127.5">
      <c r="A49" s="3"/>
      <c r="B49" s="40" t="s">
        <v>33</v>
      </c>
      <c r="C49" s="3" t="s">
        <v>79</v>
      </c>
      <c r="D49" s="3"/>
      <c r="E49" s="5"/>
      <c r="F49" s="3"/>
      <c r="G49" s="3"/>
      <c r="H49" s="6"/>
      <c r="I49" s="6"/>
      <c r="J49" s="25">
        <v>25000</v>
      </c>
      <c r="K49" s="25"/>
      <c r="L49" s="25"/>
      <c r="M49" s="25"/>
      <c r="N49" s="25"/>
      <c r="O49" s="25"/>
      <c r="P49" s="25"/>
      <c r="Q49" s="25"/>
      <c r="R49" s="25">
        <v>24693</v>
      </c>
      <c r="S49" s="25"/>
      <c r="T49" s="25"/>
      <c r="U49" s="25"/>
      <c r="V49" s="25">
        <f t="shared" si="2"/>
        <v>-307</v>
      </c>
      <c r="W49" s="30">
        <f>R49/J49</f>
        <v>0.98772</v>
      </c>
      <c r="X49" s="6"/>
      <c r="Y49" s="7"/>
    </row>
    <row r="50" spans="1:25" s="18" customFormat="1" ht="25.5">
      <c r="A50" s="35"/>
      <c r="B50" s="41" t="s">
        <v>81</v>
      </c>
      <c r="C50" s="35" t="s">
        <v>80</v>
      </c>
      <c r="D50" s="35"/>
      <c r="E50" s="38"/>
      <c r="F50" s="35"/>
      <c r="G50" s="35"/>
      <c r="H50" s="6"/>
      <c r="I50" s="6"/>
      <c r="J50" s="19">
        <f>SUM(J51)</f>
        <v>89000</v>
      </c>
      <c r="K50" s="19">
        <v>0</v>
      </c>
      <c r="L50" s="19">
        <v>0</v>
      </c>
      <c r="M50" s="19">
        <v>0</v>
      </c>
      <c r="N50" s="19">
        <v>0</v>
      </c>
      <c r="O50" s="19">
        <v>6000</v>
      </c>
      <c r="P50" s="19">
        <v>0</v>
      </c>
      <c r="Q50" s="19">
        <v>190.8</v>
      </c>
      <c r="R50" s="19">
        <f>SUM(R51)</f>
        <v>8701.86</v>
      </c>
      <c r="S50" s="19">
        <v>0</v>
      </c>
      <c r="T50" s="19">
        <v>190.8</v>
      </c>
      <c r="U50" s="19">
        <v>190.8</v>
      </c>
      <c r="V50" s="19">
        <f t="shared" si="2"/>
        <v>-80298.14</v>
      </c>
      <c r="W50" s="20">
        <f>R50/J50</f>
        <v>0.09777370786516855</v>
      </c>
      <c r="X50" s="6"/>
      <c r="Y50" s="7"/>
    </row>
    <row r="51" spans="1:25" ht="25.5">
      <c r="A51" s="3" t="s">
        <v>18</v>
      </c>
      <c r="B51" s="4" t="s">
        <v>35</v>
      </c>
      <c r="C51" s="3" t="s">
        <v>82</v>
      </c>
      <c r="D51" s="3"/>
      <c r="E51" s="5"/>
      <c r="F51" s="3"/>
      <c r="G51" s="3"/>
      <c r="H51" s="6">
        <v>6000</v>
      </c>
      <c r="I51" s="6">
        <v>0</v>
      </c>
      <c r="J51" s="25">
        <v>89000</v>
      </c>
      <c r="K51" s="25">
        <v>0</v>
      </c>
      <c r="L51" s="25">
        <v>0</v>
      </c>
      <c r="M51" s="25">
        <v>0</v>
      </c>
      <c r="N51" s="25">
        <v>0</v>
      </c>
      <c r="O51" s="25">
        <v>6000</v>
      </c>
      <c r="P51" s="25">
        <v>0</v>
      </c>
      <c r="Q51" s="25">
        <v>190.8</v>
      </c>
      <c r="R51" s="25">
        <v>8701.86</v>
      </c>
      <c r="S51" s="25">
        <v>0</v>
      </c>
      <c r="T51" s="25">
        <v>190.8</v>
      </c>
      <c r="U51" s="25">
        <v>190.8</v>
      </c>
      <c r="V51" s="25">
        <f t="shared" si="2"/>
        <v>-80298.14</v>
      </c>
      <c r="W51" s="30">
        <f>R51/J51</f>
        <v>0.09777370786516855</v>
      </c>
      <c r="X51" s="6">
        <v>-190.8</v>
      </c>
      <c r="Y51" s="7"/>
    </row>
    <row r="52" spans="1:25" s="18" customFormat="1" ht="25.5">
      <c r="A52" s="35"/>
      <c r="B52" s="39" t="s">
        <v>83</v>
      </c>
      <c r="C52" s="35" t="s">
        <v>84</v>
      </c>
      <c r="D52" s="35"/>
      <c r="E52" s="38"/>
      <c r="F52" s="35"/>
      <c r="G52" s="35"/>
      <c r="H52" s="6"/>
      <c r="I52" s="6"/>
      <c r="J52" s="19">
        <f>SUM(J53+J58)</f>
        <v>13977335</v>
      </c>
      <c r="K52" s="19"/>
      <c r="L52" s="19"/>
      <c r="M52" s="19"/>
      <c r="N52" s="19"/>
      <c r="O52" s="19"/>
      <c r="P52" s="19"/>
      <c r="Q52" s="19"/>
      <c r="R52" s="19">
        <f>SUM(R53+R58)</f>
        <v>7925287.18</v>
      </c>
      <c r="S52" s="19"/>
      <c r="T52" s="19"/>
      <c r="U52" s="19"/>
      <c r="V52" s="19">
        <f t="shared" si="2"/>
        <v>-6052047.82</v>
      </c>
      <c r="W52" s="20">
        <f>R52/J52</f>
        <v>0.5670098899396773</v>
      </c>
      <c r="X52" s="6"/>
      <c r="Y52" s="7"/>
    </row>
    <row r="53" spans="1:25" s="54" customFormat="1" ht="12.75">
      <c r="A53" s="46" t="s">
        <v>19</v>
      </c>
      <c r="B53" s="47" t="s">
        <v>87</v>
      </c>
      <c r="C53" s="56" t="s">
        <v>86</v>
      </c>
      <c r="D53" s="46"/>
      <c r="E53" s="48"/>
      <c r="F53" s="46"/>
      <c r="G53" s="46"/>
      <c r="H53" s="49">
        <v>3532000</v>
      </c>
      <c r="I53" s="49">
        <v>0</v>
      </c>
      <c r="J53" s="57">
        <f>SUM(J55:J57)</f>
        <v>13236835</v>
      </c>
      <c r="K53" s="50"/>
      <c r="L53" s="50"/>
      <c r="M53" s="50"/>
      <c r="N53" s="50"/>
      <c r="O53" s="50"/>
      <c r="P53" s="50"/>
      <c r="Q53" s="50"/>
      <c r="R53" s="57">
        <f>SUM(R55:R57)</f>
        <v>7486247.33</v>
      </c>
      <c r="S53" s="50"/>
      <c r="T53" s="50"/>
      <c r="U53" s="50"/>
      <c r="V53" s="50">
        <f t="shared" si="2"/>
        <v>-5750587.67</v>
      </c>
      <c r="W53" s="55">
        <f aca="true" t="shared" si="4" ref="W53:W63">R53/J53</f>
        <v>0.5655617320907906</v>
      </c>
      <c r="X53" s="49">
        <v>617722.98</v>
      </c>
      <c r="Y53" s="53">
        <v>0.309</v>
      </c>
    </row>
    <row r="54" spans="1:25" s="54" customFormat="1" ht="38.25">
      <c r="A54" s="46"/>
      <c r="B54" s="47" t="s">
        <v>85</v>
      </c>
      <c r="C54" s="56" t="s">
        <v>88</v>
      </c>
      <c r="D54" s="46"/>
      <c r="E54" s="48"/>
      <c r="F54" s="46"/>
      <c r="G54" s="46"/>
      <c r="H54" s="49"/>
      <c r="I54" s="49"/>
      <c r="J54" s="57">
        <f>SUM(J55:J57)</f>
        <v>13236835</v>
      </c>
      <c r="K54" s="50"/>
      <c r="L54" s="50"/>
      <c r="M54" s="50"/>
      <c r="N54" s="50"/>
      <c r="O54" s="50"/>
      <c r="P54" s="50"/>
      <c r="Q54" s="50"/>
      <c r="R54" s="57">
        <f>SUM(R55:R57)</f>
        <v>7486247.33</v>
      </c>
      <c r="S54" s="50"/>
      <c r="T54" s="50"/>
      <c r="U54" s="50"/>
      <c r="V54" s="50">
        <f t="shared" si="2"/>
        <v>-5750587.67</v>
      </c>
      <c r="W54" s="55">
        <f t="shared" si="4"/>
        <v>0.5655617320907906</v>
      </c>
      <c r="X54" s="49"/>
      <c r="Y54" s="53"/>
    </row>
    <row r="55" spans="1:25" ht="63.75">
      <c r="A55" s="3"/>
      <c r="B55" s="4" t="s">
        <v>90</v>
      </c>
      <c r="C55" s="12" t="s">
        <v>89</v>
      </c>
      <c r="D55" s="3"/>
      <c r="E55" s="5"/>
      <c r="F55" s="3"/>
      <c r="G55" s="3"/>
      <c r="H55" s="6"/>
      <c r="I55" s="6"/>
      <c r="J55" s="31">
        <v>8394000</v>
      </c>
      <c r="K55" s="32"/>
      <c r="L55" s="32"/>
      <c r="M55" s="32"/>
      <c r="N55" s="32"/>
      <c r="O55" s="32"/>
      <c r="P55" s="32"/>
      <c r="Q55" s="32"/>
      <c r="R55" s="32">
        <v>4147635.81</v>
      </c>
      <c r="S55" s="32"/>
      <c r="T55" s="32"/>
      <c r="U55" s="32"/>
      <c r="V55" s="32">
        <f t="shared" si="2"/>
        <v>-4246364.1899999995</v>
      </c>
      <c r="W55" s="33">
        <f t="shared" si="4"/>
        <v>0.4941191100786276</v>
      </c>
      <c r="X55" s="6"/>
      <c r="Y55" s="7"/>
    </row>
    <row r="56" spans="1:25" ht="63.75">
      <c r="A56" s="3"/>
      <c r="B56" s="4" t="s">
        <v>91</v>
      </c>
      <c r="C56" s="12" t="s">
        <v>92</v>
      </c>
      <c r="D56" s="3"/>
      <c r="E56" s="5"/>
      <c r="F56" s="3"/>
      <c r="G56" s="3"/>
      <c r="H56" s="6"/>
      <c r="I56" s="6"/>
      <c r="J56" s="31">
        <v>3221000</v>
      </c>
      <c r="K56" s="32"/>
      <c r="L56" s="32"/>
      <c r="M56" s="32"/>
      <c r="N56" s="32"/>
      <c r="O56" s="32"/>
      <c r="P56" s="32"/>
      <c r="Q56" s="32"/>
      <c r="R56" s="32">
        <v>2247336.12</v>
      </c>
      <c r="S56" s="32"/>
      <c r="T56" s="32"/>
      <c r="U56" s="32"/>
      <c r="V56" s="32">
        <f t="shared" si="2"/>
        <v>-973663.8799999999</v>
      </c>
      <c r="W56" s="33">
        <f t="shared" si="4"/>
        <v>0.6977137907482148</v>
      </c>
      <c r="X56" s="6"/>
      <c r="Y56" s="7"/>
    </row>
    <row r="57" spans="1:25" ht="38.25">
      <c r="A57" s="3"/>
      <c r="B57" s="4" t="s">
        <v>85</v>
      </c>
      <c r="C57" s="12" t="s">
        <v>93</v>
      </c>
      <c r="D57" s="3"/>
      <c r="E57" s="5"/>
      <c r="F57" s="3"/>
      <c r="G57" s="3"/>
      <c r="H57" s="6"/>
      <c r="I57" s="6"/>
      <c r="J57" s="31">
        <v>1621835</v>
      </c>
      <c r="K57" s="32"/>
      <c r="L57" s="32"/>
      <c r="M57" s="32"/>
      <c r="N57" s="32"/>
      <c r="O57" s="32"/>
      <c r="P57" s="32"/>
      <c r="Q57" s="32"/>
      <c r="R57" s="32">
        <v>1091275.4</v>
      </c>
      <c r="S57" s="32"/>
      <c r="T57" s="32"/>
      <c r="U57" s="32"/>
      <c r="V57" s="32">
        <f t="shared" si="2"/>
        <v>-530559.6000000001</v>
      </c>
      <c r="W57" s="33">
        <f t="shared" si="4"/>
        <v>0.6728646255630196</v>
      </c>
      <c r="X57" s="6"/>
      <c r="Y57" s="7"/>
    </row>
    <row r="58" spans="1:25" s="54" customFormat="1" ht="25.5">
      <c r="A58" s="46"/>
      <c r="B58" s="47" t="s">
        <v>99</v>
      </c>
      <c r="C58" s="56" t="s">
        <v>94</v>
      </c>
      <c r="D58" s="46"/>
      <c r="E58" s="48"/>
      <c r="F58" s="46"/>
      <c r="G58" s="46"/>
      <c r="H58" s="49"/>
      <c r="I58" s="49"/>
      <c r="J58" s="57">
        <f>SUM(J60:J62)</f>
        <v>740500</v>
      </c>
      <c r="K58" s="50"/>
      <c r="L58" s="50"/>
      <c r="M58" s="50"/>
      <c r="N58" s="50"/>
      <c r="O58" s="50"/>
      <c r="P58" s="50"/>
      <c r="Q58" s="50"/>
      <c r="R58" s="57">
        <f>SUM(R60:R62)</f>
        <v>439039.85</v>
      </c>
      <c r="S58" s="50"/>
      <c r="T58" s="50"/>
      <c r="U58" s="50"/>
      <c r="V58" s="51">
        <f t="shared" si="2"/>
        <v>-301460.15</v>
      </c>
      <c r="W58" s="52">
        <f t="shared" si="4"/>
        <v>0.5928964888588791</v>
      </c>
      <c r="X58" s="49"/>
      <c r="Y58" s="53"/>
    </row>
    <row r="59" spans="1:25" s="54" customFormat="1" ht="25.5">
      <c r="A59" s="46"/>
      <c r="B59" s="47" t="s">
        <v>98</v>
      </c>
      <c r="C59" s="56" t="s">
        <v>95</v>
      </c>
      <c r="D59" s="46"/>
      <c r="E59" s="48"/>
      <c r="F59" s="46"/>
      <c r="G59" s="46"/>
      <c r="H59" s="49"/>
      <c r="I59" s="49"/>
      <c r="J59" s="57">
        <f>SUM(J60:J62)</f>
        <v>740500</v>
      </c>
      <c r="K59" s="50"/>
      <c r="L59" s="50"/>
      <c r="M59" s="50"/>
      <c r="N59" s="50"/>
      <c r="O59" s="50"/>
      <c r="P59" s="50"/>
      <c r="Q59" s="50"/>
      <c r="R59" s="57">
        <f>SUM(R60:R62)</f>
        <v>439039.85</v>
      </c>
      <c r="S59" s="50"/>
      <c r="T59" s="50"/>
      <c r="U59" s="50"/>
      <c r="V59" s="51">
        <f t="shared" si="2"/>
        <v>-301460.15</v>
      </c>
      <c r="W59" s="52">
        <f t="shared" si="4"/>
        <v>0.5928964888588791</v>
      </c>
      <c r="X59" s="49"/>
      <c r="Y59" s="53"/>
    </row>
    <row r="60" spans="1:25" s="54" customFormat="1" ht="38.25">
      <c r="A60" s="46"/>
      <c r="B60" s="43" t="s">
        <v>148</v>
      </c>
      <c r="C60" s="82" t="s">
        <v>147</v>
      </c>
      <c r="D60" s="44"/>
      <c r="E60" s="81"/>
      <c r="F60" s="44"/>
      <c r="G60" s="44"/>
      <c r="H60" s="68"/>
      <c r="I60" s="68"/>
      <c r="J60" s="31">
        <v>78500</v>
      </c>
      <c r="K60" s="32"/>
      <c r="L60" s="32"/>
      <c r="M60" s="32"/>
      <c r="N60" s="32"/>
      <c r="O60" s="32"/>
      <c r="P60" s="32"/>
      <c r="Q60" s="32"/>
      <c r="R60" s="31">
        <v>39240</v>
      </c>
      <c r="S60" s="32"/>
      <c r="T60" s="32"/>
      <c r="U60" s="32"/>
      <c r="V60" s="32">
        <f>R60-J60</f>
        <v>-39260</v>
      </c>
      <c r="W60" s="33">
        <f>R60/J60</f>
        <v>0.49987261146496814</v>
      </c>
      <c r="X60" s="49"/>
      <c r="Y60" s="53"/>
    </row>
    <row r="61" spans="1:25" ht="25.5">
      <c r="A61" s="3"/>
      <c r="B61" s="43" t="s">
        <v>98</v>
      </c>
      <c r="C61" s="12" t="s">
        <v>97</v>
      </c>
      <c r="D61" s="3"/>
      <c r="E61" s="5"/>
      <c r="F61" s="3"/>
      <c r="G61" s="3"/>
      <c r="H61" s="6"/>
      <c r="I61" s="6"/>
      <c r="J61" s="31">
        <v>439000</v>
      </c>
      <c r="K61" s="32"/>
      <c r="L61" s="32"/>
      <c r="M61" s="32"/>
      <c r="N61" s="32"/>
      <c r="O61" s="32"/>
      <c r="P61" s="32"/>
      <c r="Q61" s="32"/>
      <c r="R61" s="32">
        <v>263121.12</v>
      </c>
      <c r="S61" s="32"/>
      <c r="T61" s="32"/>
      <c r="U61" s="32"/>
      <c r="V61" s="32">
        <f t="shared" si="2"/>
        <v>-175878.88</v>
      </c>
      <c r="W61" s="33">
        <f t="shared" si="4"/>
        <v>0.5993647380410023</v>
      </c>
      <c r="X61" s="6"/>
      <c r="Y61" s="7"/>
    </row>
    <row r="62" spans="1:25" ht="25.5">
      <c r="A62" s="3"/>
      <c r="B62" s="43" t="s">
        <v>98</v>
      </c>
      <c r="C62" s="12" t="s">
        <v>96</v>
      </c>
      <c r="D62" s="3"/>
      <c r="E62" s="5"/>
      <c r="F62" s="3"/>
      <c r="G62" s="3"/>
      <c r="H62" s="6"/>
      <c r="I62" s="6"/>
      <c r="J62" s="31">
        <v>223000</v>
      </c>
      <c r="K62" s="32"/>
      <c r="L62" s="32"/>
      <c r="M62" s="32"/>
      <c r="N62" s="32"/>
      <c r="O62" s="32"/>
      <c r="P62" s="32"/>
      <c r="Q62" s="32"/>
      <c r="R62" s="32">
        <v>136678.73</v>
      </c>
      <c r="S62" s="32"/>
      <c r="T62" s="32"/>
      <c r="U62" s="32"/>
      <c r="V62" s="32">
        <f t="shared" si="2"/>
        <v>-86321.26999999999</v>
      </c>
      <c r="W62" s="33">
        <f t="shared" si="4"/>
        <v>0.6129091031390135</v>
      </c>
      <c r="X62" s="6"/>
      <c r="Y62" s="7"/>
    </row>
    <row r="63" spans="1:25" s="18" customFormat="1" ht="25.5">
      <c r="A63" s="35"/>
      <c r="B63" s="39" t="s">
        <v>101</v>
      </c>
      <c r="C63" s="42" t="s">
        <v>100</v>
      </c>
      <c r="D63" s="35"/>
      <c r="E63" s="38"/>
      <c r="F63" s="35"/>
      <c r="G63" s="35"/>
      <c r="H63" s="6"/>
      <c r="I63" s="6"/>
      <c r="J63" s="24">
        <f>SUM(J64+J66)</f>
        <v>1864500</v>
      </c>
      <c r="K63" s="19"/>
      <c r="L63" s="19"/>
      <c r="M63" s="19"/>
      <c r="N63" s="19"/>
      <c r="O63" s="19"/>
      <c r="P63" s="19"/>
      <c r="Q63" s="19"/>
      <c r="R63" s="24">
        <f>SUM(R64+R66)</f>
        <v>9963.58</v>
      </c>
      <c r="S63" s="19"/>
      <c r="T63" s="19"/>
      <c r="U63" s="19"/>
      <c r="V63" s="19">
        <f t="shared" si="2"/>
        <v>-1854536.42</v>
      </c>
      <c r="W63" s="20">
        <f t="shared" si="4"/>
        <v>0.005343834808259587</v>
      </c>
      <c r="X63" s="6"/>
      <c r="Y63" s="7"/>
    </row>
    <row r="64" spans="1:25" s="88" customFormat="1" ht="108" customHeight="1">
      <c r="A64" s="84"/>
      <c r="B64" s="47" t="s">
        <v>173</v>
      </c>
      <c r="C64" s="56" t="s">
        <v>172</v>
      </c>
      <c r="D64" s="46"/>
      <c r="E64" s="48"/>
      <c r="F64" s="46"/>
      <c r="G64" s="46"/>
      <c r="H64" s="49"/>
      <c r="I64" s="49"/>
      <c r="J64" s="57">
        <f>SUM(J65)</f>
        <v>485500</v>
      </c>
      <c r="K64" s="50"/>
      <c r="L64" s="50"/>
      <c r="M64" s="50"/>
      <c r="N64" s="50"/>
      <c r="O64" s="50"/>
      <c r="P64" s="50"/>
      <c r="Q64" s="50"/>
      <c r="R64" s="57"/>
      <c r="S64" s="50"/>
      <c r="T64" s="50"/>
      <c r="U64" s="50"/>
      <c r="V64" s="32">
        <f>R64-J64</f>
        <v>-485500</v>
      </c>
      <c r="W64" s="33">
        <f aca="true" t="shared" si="5" ref="W64:W76">R64/J64</f>
        <v>0</v>
      </c>
      <c r="X64" s="86"/>
      <c r="Y64" s="87"/>
    </row>
    <row r="65" spans="1:25" s="88" customFormat="1" ht="112.5" customHeight="1">
      <c r="A65" s="84"/>
      <c r="B65" s="4" t="s">
        <v>174</v>
      </c>
      <c r="C65" s="12" t="s">
        <v>184</v>
      </c>
      <c r="D65" s="84"/>
      <c r="E65" s="85"/>
      <c r="F65" s="84"/>
      <c r="G65" s="84"/>
      <c r="H65" s="86"/>
      <c r="I65" s="86"/>
      <c r="J65" s="31">
        <v>485500</v>
      </c>
      <c r="K65" s="83"/>
      <c r="L65" s="83"/>
      <c r="M65" s="83"/>
      <c r="N65" s="83"/>
      <c r="O65" s="83"/>
      <c r="P65" s="83"/>
      <c r="Q65" s="83"/>
      <c r="R65" s="31"/>
      <c r="S65" s="83"/>
      <c r="T65" s="83"/>
      <c r="U65" s="83"/>
      <c r="V65" s="32">
        <f>R65-J65</f>
        <v>-485500</v>
      </c>
      <c r="W65" s="33">
        <f t="shared" si="5"/>
        <v>0</v>
      </c>
      <c r="X65" s="86"/>
      <c r="Y65" s="87"/>
    </row>
    <row r="66" spans="1:25" s="54" customFormat="1" ht="63.75">
      <c r="A66" s="46"/>
      <c r="B66" s="47" t="s">
        <v>103</v>
      </c>
      <c r="C66" s="46" t="s">
        <v>102</v>
      </c>
      <c r="D66" s="46"/>
      <c r="E66" s="48"/>
      <c r="F66" s="46"/>
      <c r="G66" s="46"/>
      <c r="H66" s="49"/>
      <c r="I66" s="49"/>
      <c r="J66" s="50">
        <f>SUM(J67:J68)</f>
        <v>1379000</v>
      </c>
      <c r="K66" s="50"/>
      <c r="L66" s="50"/>
      <c r="M66" s="50"/>
      <c r="N66" s="50"/>
      <c r="O66" s="50"/>
      <c r="P66" s="50"/>
      <c r="Q66" s="50"/>
      <c r="R66" s="50">
        <f>SUM(R68)</f>
        <v>9963.58</v>
      </c>
      <c r="S66" s="50"/>
      <c r="T66" s="50"/>
      <c r="U66" s="50"/>
      <c r="V66" s="50">
        <f t="shared" si="2"/>
        <v>-1369036.42</v>
      </c>
      <c r="W66" s="55">
        <f t="shared" si="5"/>
        <v>0.0072252211747643215</v>
      </c>
      <c r="X66" s="49"/>
      <c r="Y66" s="53"/>
    </row>
    <row r="67" spans="1:25" s="54" customFormat="1" ht="51">
      <c r="A67" s="46"/>
      <c r="B67" s="4" t="s">
        <v>31</v>
      </c>
      <c r="C67" s="3" t="s">
        <v>185</v>
      </c>
      <c r="D67" s="46"/>
      <c r="E67" s="48"/>
      <c r="F67" s="46"/>
      <c r="G67" s="46"/>
      <c r="H67" s="49"/>
      <c r="I67" s="49"/>
      <c r="J67" s="83">
        <v>1372000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104"/>
      <c r="X67" s="49"/>
      <c r="Y67" s="53"/>
    </row>
    <row r="68" spans="1:25" ht="51">
      <c r="A68" s="3"/>
      <c r="B68" s="4" t="s">
        <v>31</v>
      </c>
      <c r="C68" s="3" t="s">
        <v>104</v>
      </c>
      <c r="D68" s="3"/>
      <c r="E68" s="5"/>
      <c r="F68" s="3"/>
      <c r="G68" s="3"/>
      <c r="H68" s="6"/>
      <c r="I68" s="6"/>
      <c r="J68" s="32">
        <v>7000</v>
      </c>
      <c r="K68" s="32"/>
      <c r="L68" s="32"/>
      <c r="M68" s="32"/>
      <c r="N68" s="32"/>
      <c r="O68" s="32"/>
      <c r="P68" s="32"/>
      <c r="Q68" s="32"/>
      <c r="R68" s="32">
        <v>9963.58</v>
      </c>
      <c r="S68" s="32"/>
      <c r="T68" s="32"/>
      <c r="U68" s="32"/>
      <c r="V68" s="32">
        <f t="shared" si="2"/>
        <v>2963.58</v>
      </c>
      <c r="W68" s="33">
        <f t="shared" si="5"/>
        <v>1.4233685714285713</v>
      </c>
      <c r="X68" s="6"/>
      <c r="Y68" s="7"/>
    </row>
    <row r="69" spans="1:25" s="18" customFormat="1" ht="12.75">
      <c r="A69" s="35"/>
      <c r="B69" s="39" t="s">
        <v>115</v>
      </c>
      <c r="C69" s="35" t="s">
        <v>105</v>
      </c>
      <c r="D69" s="35"/>
      <c r="E69" s="38"/>
      <c r="F69" s="35"/>
      <c r="G69" s="35"/>
      <c r="H69" s="6"/>
      <c r="I69" s="6"/>
      <c r="J69" s="19">
        <f>SUM(J70:J78)</f>
        <v>1570400</v>
      </c>
      <c r="K69" s="19"/>
      <c r="L69" s="19"/>
      <c r="M69" s="19"/>
      <c r="N69" s="19"/>
      <c r="O69" s="19"/>
      <c r="P69" s="19"/>
      <c r="Q69" s="19"/>
      <c r="R69" s="19">
        <f>SUM(R70:R78)</f>
        <v>376877.76</v>
      </c>
      <c r="S69" s="19"/>
      <c r="T69" s="19"/>
      <c r="U69" s="19"/>
      <c r="V69" s="19">
        <f aca="true" t="shared" si="6" ref="V69:V76">R69-J69</f>
        <v>-1193522.24</v>
      </c>
      <c r="W69" s="20">
        <f t="shared" si="5"/>
        <v>0.23998838512480897</v>
      </c>
      <c r="X69" s="6"/>
      <c r="Y69" s="7"/>
    </row>
    <row r="70" spans="1:25" s="88" customFormat="1" ht="76.5">
      <c r="A70" s="84"/>
      <c r="B70" s="89" t="s">
        <v>155</v>
      </c>
      <c r="C70" s="84" t="s">
        <v>153</v>
      </c>
      <c r="D70" s="84"/>
      <c r="E70" s="85"/>
      <c r="F70" s="84"/>
      <c r="G70" s="84"/>
      <c r="H70" s="86"/>
      <c r="I70" s="86"/>
      <c r="J70" s="83"/>
      <c r="K70" s="83"/>
      <c r="L70" s="83"/>
      <c r="M70" s="83"/>
      <c r="N70" s="83"/>
      <c r="O70" s="83"/>
      <c r="P70" s="83"/>
      <c r="Q70" s="83"/>
      <c r="R70" s="83">
        <v>525</v>
      </c>
      <c r="S70" s="83"/>
      <c r="T70" s="83"/>
      <c r="U70" s="83"/>
      <c r="V70" s="32">
        <f t="shared" si="6"/>
        <v>525</v>
      </c>
      <c r="W70" s="20" t="e">
        <f t="shared" si="5"/>
        <v>#DIV/0!</v>
      </c>
      <c r="X70" s="86"/>
      <c r="Y70" s="87"/>
    </row>
    <row r="71" spans="1:25" ht="63.75">
      <c r="A71" s="3" t="s">
        <v>20</v>
      </c>
      <c r="B71" s="4" t="s">
        <v>34</v>
      </c>
      <c r="C71" s="3" t="s">
        <v>106</v>
      </c>
      <c r="D71" s="3"/>
      <c r="E71" s="5"/>
      <c r="F71" s="3"/>
      <c r="G71" s="3"/>
      <c r="H71" s="6">
        <v>0</v>
      </c>
      <c r="I71" s="6">
        <v>0</v>
      </c>
      <c r="J71" s="32">
        <v>9000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300</v>
      </c>
      <c r="R71" s="32">
        <v>1950</v>
      </c>
      <c r="S71" s="32">
        <v>0</v>
      </c>
      <c r="T71" s="32">
        <v>300</v>
      </c>
      <c r="U71" s="32">
        <v>300</v>
      </c>
      <c r="V71" s="32">
        <f t="shared" si="6"/>
        <v>-7050</v>
      </c>
      <c r="W71" s="20">
        <f t="shared" si="5"/>
        <v>0.21666666666666667</v>
      </c>
      <c r="X71" s="6">
        <v>-300</v>
      </c>
      <c r="Y71" s="7"/>
    </row>
    <row r="72" spans="1:25" ht="63.75">
      <c r="A72" s="3"/>
      <c r="B72" s="4" t="s">
        <v>216</v>
      </c>
      <c r="C72" s="3" t="s">
        <v>215</v>
      </c>
      <c r="D72" s="3"/>
      <c r="E72" s="5"/>
      <c r="F72" s="3"/>
      <c r="G72" s="3"/>
      <c r="H72" s="6"/>
      <c r="I72" s="6"/>
      <c r="J72" s="32"/>
      <c r="K72" s="32"/>
      <c r="L72" s="32"/>
      <c r="M72" s="32"/>
      <c r="N72" s="32"/>
      <c r="O72" s="32"/>
      <c r="P72" s="32"/>
      <c r="Q72" s="32"/>
      <c r="R72" s="32">
        <v>5000</v>
      </c>
      <c r="S72" s="32"/>
      <c r="T72" s="32"/>
      <c r="U72" s="32"/>
      <c r="V72" s="32">
        <f>R72-J72</f>
        <v>5000</v>
      </c>
      <c r="W72" s="20" t="e">
        <f>R72/J72</f>
        <v>#DIV/0!</v>
      </c>
      <c r="X72" s="6"/>
      <c r="Y72" s="7"/>
    </row>
    <row r="73" spans="1:25" ht="38.25">
      <c r="A73" s="3"/>
      <c r="B73" s="4" t="s">
        <v>45</v>
      </c>
      <c r="C73" s="3" t="s">
        <v>107</v>
      </c>
      <c r="D73" s="3"/>
      <c r="E73" s="5"/>
      <c r="F73" s="3"/>
      <c r="G73" s="3"/>
      <c r="H73" s="6"/>
      <c r="I73" s="6"/>
      <c r="J73" s="32">
        <v>233000</v>
      </c>
      <c r="K73" s="32"/>
      <c r="L73" s="32"/>
      <c r="M73" s="32"/>
      <c r="N73" s="32"/>
      <c r="O73" s="32"/>
      <c r="P73" s="32"/>
      <c r="Q73" s="32"/>
      <c r="R73" s="32">
        <v>10000</v>
      </c>
      <c r="S73" s="32"/>
      <c r="T73" s="32"/>
      <c r="U73" s="32"/>
      <c r="V73" s="32">
        <f t="shared" si="6"/>
        <v>-223000</v>
      </c>
      <c r="W73" s="33">
        <f t="shared" si="5"/>
        <v>0.04291845493562232</v>
      </c>
      <c r="X73" s="6"/>
      <c r="Y73" s="7"/>
    </row>
    <row r="74" spans="1:25" ht="27" customHeight="1">
      <c r="A74" s="3"/>
      <c r="B74" s="4" t="s">
        <v>179</v>
      </c>
      <c r="C74" s="3" t="s">
        <v>178</v>
      </c>
      <c r="D74" s="3"/>
      <c r="E74" s="5"/>
      <c r="F74" s="3"/>
      <c r="G74" s="3"/>
      <c r="H74" s="6"/>
      <c r="I74" s="6"/>
      <c r="J74" s="32"/>
      <c r="K74" s="32"/>
      <c r="L74" s="32"/>
      <c r="M74" s="32"/>
      <c r="N74" s="32"/>
      <c r="O74" s="32"/>
      <c r="P74" s="32"/>
      <c r="Q74" s="32"/>
      <c r="R74" s="32">
        <v>60000</v>
      </c>
      <c r="S74" s="32"/>
      <c r="T74" s="32"/>
      <c r="U74" s="32"/>
      <c r="V74" s="32">
        <f t="shared" si="6"/>
        <v>60000</v>
      </c>
      <c r="W74" s="33" t="e">
        <f>R74/J74</f>
        <v>#DIV/0!</v>
      </c>
      <c r="X74" s="6"/>
      <c r="Y74" s="7"/>
    </row>
    <row r="75" spans="1:25" ht="27" customHeight="1">
      <c r="A75" s="3"/>
      <c r="B75" s="4" t="s">
        <v>179</v>
      </c>
      <c r="C75" s="3" t="s">
        <v>218</v>
      </c>
      <c r="D75" s="3"/>
      <c r="E75" s="5"/>
      <c r="F75" s="3"/>
      <c r="G75" s="3"/>
      <c r="H75" s="6"/>
      <c r="I75" s="6"/>
      <c r="J75" s="32"/>
      <c r="K75" s="32"/>
      <c r="L75" s="32"/>
      <c r="M75" s="32"/>
      <c r="N75" s="32"/>
      <c r="O75" s="32"/>
      <c r="P75" s="32"/>
      <c r="Q75" s="32"/>
      <c r="R75" s="32">
        <v>6870.6</v>
      </c>
      <c r="S75" s="32"/>
      <c r="T75" s="32"/>
      <c r="U75" s="32"/>
      <c r="V75" s="32">
        <f t="shared" si="6"/>
        <v>6870.6</v>
      </c>
      <c r="W75" s="33" t="e">
        <f>R75/J75</f>
        <v>#DIV/0!</v>
      </c>
      <c r="X75" s="6"/>
      <c r="Y75" s="7"/>
    </row>
    <row r="76" spans="1:25" ht="63.75">
      <c r="A76" s="3" t="s">
        <v>21</v>
      </c>
      <c r="B76" s="4" t="s">
        <v>39</v>
      </c>
      <c r="C76" s="3" t="s">
        <v>108</v>
      </c>
      <c r="D76" s="3"/>
      <c r="E76" s="5"/>
      <c r="F76" s="3"/>
      <c r="G76" s="3"/>
      <c r="H76" s="6">
        <v>15000</v>
      </c>
      <c r="I76" s="6">
        <v>0</v>
      </c>
      <c r="J76" s="32">
        <v>180000</v>
      </c>
      <c r="K76" s="32">
        <v>3000</v>
      </c>
      <c r="L76" s="32">
        <v>3000</v>
      </c>
      <c r="M76" s="32">
        <v>3000</v>
      </c>
      <c r="N76" s="32">
        <v>3000</v>
      </c>
      <c r="O76" s="32">
        <v>6000</v>
      </c>
      <c r="P76" s="32">
        <v>0</v>
      </c>
      <c r="Q76" s="32">
        <v>0</v>
      </c>
      <c r="R76" s="32">
        <v>73200</v>
      </c>
      <c r="S76" s="32">
        <v>0</v>
      </c>
      <c r="T76" s="32">
        <v>0</v>
      </c>
      <c r="U76" s="32">
        <v>0</v>
      </c>
      <c r="V76" s="32">
        <f t="shared" si="6"/>
        <v>-106800</v>
      </c>
      <c r="W76" s="33">
        <f t="shared" si="5"/>
        <v>0.4066666666666667</v>
      </c>
      <c r="X76" s="6">
        <v>3000</v>
      </c>
      <c r="Y76" s="7">
        <v>0</v>
      </c>
    </row>
    <row r="77" spans="1:25" ht="51">
      <c r="A77" s="3"/>
      <c r="B77" s="4" t="s">
        <v>187</v>
      </c>
      <c r="C77" s="3" t="s">
        <v>186</v>
      </c>
      <c r="D77" s="3"/>
      <c r="E77" s="5"/>
      <c r="F77" s="3"/>
      <c r="G77" s="3"/>
      <c r="H77" s="6"/>
      <c r="I77" s="6"/>
      <c r="J77" s="32">
        <v>102300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>
        <f>R77-J77</f>
        <v>-102300</v>
      </c>
      <c r="W77" s="33">
        <f>R77/J77</f>
        <v>0</v>
      </c>
      <c r="X77" s="6"/>
      <c r="Y77" s="7"/>
    </row>
    <row r="78" spans="1:25" s="54" customFormat="1" ht="51">
      <c r="A78" s="46" t="s">
        <v>22</v>
      </c>
      <c r="B78" s="47" t="s">
        <v>43</v>
      </c>
      <c r="C78" s="46" t="s">
        <v>109</v>
      </c>
      <c r="D78" s="46"/>
      <c r="E78" s="48"/>
      <c r="F78" s="46"/>
      <c r="G78" s="46"/>
      <c r="H78" s="49">
        <v>326000</v>
      </c>
      <c r="I78" s="49">
        <v>0</v>
      </c>
      <c r="J78" s="50">
        <f>SUM(J79:J86)</f>
        <v>1046100</v>
      </c>
      <c r="K78" s="50">
        <v>82000</v>
      </c>
      <c r="L78" s="50">
        <v>82000</v>
      </c>
      <c r="M78" s="50">
        <v>82000</v>
      </c>
      <c r="N78" s="50">
        <v>79000</v>
      </c>
      <c r="O78" s="50">
        <v>83000</v>
      </c>
      <c r="P78" s="50">
        <v>0</v>
      </c>
      <c r="Q78" s="50">
        <v>111567.25</v>
      </c>
      <c r="R78" s="50">
        <f>SUM(R79:R86)</f>
        <v>219332.16</v>
      </c>
      <c r="S78" s="50">
        <v>0</v>
      </c>
      <c r="T78" s="50">
        <v>111567.25</v>
      </c>
      <c r="U78" s="50">
        <v>111567.25</v>
      </c>
      <c r="V78" s="50">
        <f aca="true" t="shared" si="7" ref="V78:V94">R78-J78</f>
        <v>-826767.84</v>
      </c>
      <c r="W78" s="55">
        <f aca="true" t="shared" si="8" ref="W78:W89">R78/J78</f>
        <v>0.20966653283624892</v>
      </c>
      <c r="X78" s="49">
        <v>-29567.25</v>
      </c>
      <c r="Y78" s="53">
        <v>1.3606</v>
      </c>
    </row>
    <row r="79" spans="1:25" s="88" customFormat="1" ht="51">
      <c r="A79" s="84"/>
      <c r="B79" s="43" t="s">
        <v>43</v>
      </c>
      <c r="C79" s="3" t="s">
        <v>217</v>
      </c>
      <c r="D79" s="84"/>
      <c r="E79" s="85"/>
      <c r="F79" s="84"/>
      <c r="G79" s="84"/>
      <c r="H79" s="86"/>
      <c r="I79" s="86"/>
      <c r="J79" s="83"/>
      <c r="K79" s="83"/>
      <c r="L79" s="83"/>
      <c r="M79" s="83"/>
      <c r="N79" s="83"/>
      <c r="O79" s="83"/>
      <c r="P79" s="83"/>
      <c r="Q79" s="83"/>
      <c r="R79" s="83">
        <v>10000</v>
      </c>
      <c r="S79" s="83"/>
      <c r="T79" s="83"/>
      <c r="U79" s="83"/>
      <c r="V79" s="83"/>
      <c r="W79" s="104"/>
      <c r="X79" s="86"/>
      <c r="Y79" s="87"/>
    </row>
    <row r="80" spans="1:25" s="18" customFormat="1" ht="51">
      <c r="A80" s="35"/>
      <c r="B80" s="43" t="s">
        <v>43</v>
      </c>
      <c r="C80" s="44" t="s">
        <v>110</v>
      </c>
      <c r="D80" s="35"/>
      <c r="E80" s="38"/>
      <c r="F80" s="35"/>
      <c r="G80" s="35"/>
      <c r="H80" s="6"/>
      <c r="I80" s="6"/>
      <c r="J80" s="25">
        <v>44000</v>
      </c>
      <c r="K80" s="25"/>
      <c r="L80" s="25"/>
      <c r="M80" s="25"/>
      <c r="N80" s="25"/>
      <c r="O80" s="25"/>
      <c r="P80" s="25"/>
      <c r="Q80" s="25"/>
      <c r="R80" s="25">
        <v>18761.59</v>
      </c>
      <c r="S80" s="25"/>
      <c r="T80" s="25"/>
      <c r="U80" s="25"/>
      <c r="V80" s="25">
        <f t="shared" si="7"/>
        <v>-25238.41</v>
      </c>
      <c r="W80" s="30">
        <f t="shared" si="8"/>
        <v>0.42639977272727275</v>
      </c>
      <c r="X80" s="6"/>
      <c r="Y80" s="7"/>
    </row>
    <row r="81" spans="1:25" s="18" customFormat="1" ht="51">
      <c r="A81" s="35"/>
      <c r="B81" s="43" t="s">
        <v>43</v>
      </c>
      <c r="C81" s="44" t="s">
        <v>112</v>
      </c>
      <c r="D81" s="35"/>
      <c r="E81" s="38"/>
      <c r="F81" s="35"/>
      <c r="G81" s="35"/>
      <c r="H81" s="6"/>
      <c r="I81" s="6"/>
      <c r="J81" s="25">
        <v>937000</v>
      </c>
      <c r="K81" s="25"/>
      <c r="L81" s="25"/>
      <c r="M81" s="25"/>
      <c r="N81" s="25"/>
      <c r="O81" s="25"/>
      <c r="P81" s="25"/>
      <c r="Q81" s="25"/>
      <c r="R81" s="25">
        <v>152401.18</v>
      </c>
      <c r="S81" s="25"/>
      <c r="T81" s="25"/>
      <c r="U81" s="25"/>
      <c r="V81" s="25">
        <f t="shared" si="7"/>
        <v>-784598.8200000001</v>
      </c>
      <c r="W81" s="30">
        <f t="shared" si="8"/>
        <v>0.16264800426894344</v>
      </c>
      <c r="X81" s="6"/>
      <c r="Y81" s="7"/>
    </row>
    <row r="82" spans="1:25" s="18" customFormat="1" ht="51">
      <c r="A82" s="35"/>
      <c r="B82" s="43" t="s">
        <v>43</v>
      </c>
      <c r="C82" s="3" t="s">
        <v>177</v>
      </c>
      <c r="D82" s="35"/>
      <c r="E82" s="38"/>
      <c r="F82" s="35"/>
      <c r="G82" s="35"/>
      <c r="H82" s="6"/>
      <c r="I82" s="6"/>
      <c r="J82" s="25">
        <v>2100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>
        <f>R82-J82</f>
        <v>-2100</v>
      </c>
      <c r="W82" s="30">
        <f>R82/J82</f>
        <v>0</v>
      </c>
      <c r="X82" s="6"/>
      <c r="Y82" s="7"/>
    </row>
    <row r="83" spans="1:25" s="18" customFormat="1" ht="51">
      <c r="A83" s="35"/>
      <c r="B83" s="43" t="s">
        <v>43</v>
      </c>
      <c r="C83" s="3" t="s">
        <v>219</v>
      </c>
      <c r="D83" s="35"/>
      <c r="E83" s="38"/>
      <c r="F83" s="35"/>
      <c r="G83" s="35"/>
      <c r="H83" s="6"/>
      <c r="I83" s="6"/>
      <c r="J83" s="25"/>
      <c r="K83" s="25"/>
      <c r="L83" s="25"/>
      <c r="M83" s="25"/>
      <c r="N83" s="25"/>
      <c r="O83" s="25"/>
      <c r="P83" s="25"/>
      <c r="Q83" s="25"/>
      <c r="R83" s="25">
        <v>20000</v>
      </c>
      <c r="S83" s="25"/>
      <c r="T83" s="25"/>
      <c r="U83" s="25"/>
      <c r="V83" s="25"/>
      <c r="W83" s="30"/>
      <c r="X83" s="6"/>
      <c r="Y83" s="7"/>
    </row>
    <row r="84" spans="1:25" s="18" customFormat="1" ht="51">
      <c r="A84" s="35"/>
      <c r="B84" s="43" t="s">
        <v>43</v>
      </c>
      <c r="C84" s="44" t="s">
        <v>111</v>
      </c>
      <c r="D84" s="35"/>
      <c r="E84" s="38"/>
      <c r="F84" s="35"/>
      <c r="G84" s="35"/>
      <c r="H84" s="6"/>
      <c r="I84" s="6"/>
      <c r="J84" s="25">
        <v>63000</v>
      </c>
      <c r="K84" s="25"/>
      <c r="L84" s="25"/>
      <c r="M84" s="25"/>
      <c r="N84" s="25"/>
      <c r="O84" s="25"/>
      <c r="P84" s="25"/>
      <c r="Q84" s="25"/>
      <c r="R84" s="25">
        <v>1000</v>
      </c>
      <c r="S84" s="25"/>
      <c r="T84" s="25"/>
      <c r="U84" s="25"/>
      <c r="V84" s="25">
        <f>R84-J84</f>
        <v>-62000</v>
      </c>
      <c r="W84" s="30">
        <f>R84/J84</f>
        <v>0.015873015873015872</v>
      </c>
      <c r="X84" s="6"/>
      <c r="Y84" s="7"/>
    </row>
    <row r="85" spans="1:25" s="18" customFormat="1" ht="51">
      <c r="A85" s="35"/>
      <c r="B85" s="43" t="s">
        <v>43</v>
      </c>
      <c r="C85" s="3" t="s">
        <v>209</v>
      </c>
      <c r="D85" s="35"/>
      <c r="E85" s="38"/>
      <c r="F85" s="35"/>
      <c r="G85" s="35"/>
      <c r="H85" s="6"/>
      <c r="I85" s="6"/>
      <c r="J85" s="25"/>
      <c r="K85" s="25"/>
      <c r="L85" s="25"/>
      <c r="M85" s="25"/>
      <c r="N85" s="25"/>
      <c r="O85" s="25"/>
      <c r="P85" s="25"/>
      <c r="Q85" s="25"/>
      <c r="R85" s="25">
        <v>10000</v>
      </c>
      <c r="S85" s="25"/>
      <c r="T85" s="25"/>
      <c r="U85" s="25"/>
      <c r="V85" s="25">
        <f t="shared" si="7"/>
        <v>10000</v>
      </c>
      <c r="W85" s="30" t="e">
        <f t="shared" si="8"/>
        <v>#DIV/0!</v>
      </c>
      <c r="X85" s="6"/>
      <c r="Y85" s="7"/>
    </row>
    <row r="86" spans="1:25" s="18" customFormat="1" ht="51">
      <c r="A86" s="35"/>
      <c r="B86" s="43" t="s">
        <v>43</v>
      </c>
      <c r="C86" s="3" t="s">
        <v>220</v>
      </c>
      <c r="D86" s="35"/>
      <c r="E86" s="38"/>
      <c r="F86" s="35"/>
      <c r="G86" s="35"/>
      <c r="H86" s="6"/>
      <c r="I86" s="6"/>
      <c r="J86" s="25"/>
      <c r="K86" s="25"/>
      <c r="L86" s="25"/>
      <c r="M86" s="25"/>
      <c r="N86" s="25"/>
      <c r="O86" s="25"/>
      <c r="P86" s="25"/>
      <c r="Q86" s="25"/>
      <c r="R86" s="25">
        <v>7169.39</v>
      </c>
      <c r="S86" s="25"/>
      <c r="T86" s="25"/>
      <c r="U86" s="25"/>
      <c r="V86" s="25">
        <f t="shared" si="7"/>
        <v>7169.39</v>
      </c>
      <c r="W86" s="30" t="e">
        <f t="shared" si="8"/>
        <v>#DIV/0!</v>
      </c>
      <c r="X86" s="6"/>
      <c r="Y86" s="7"/>
    </row>
    <row r="87" spans="1:25" s="18" customFormat="1" ht="12.75">
      <c r="A87" s="35"/>
      <c r="B87" s="39" t="s">
        <v>114</v>
      </c>
      <c r="C87" s="35" t="s">
        <v>113</v>
      </c>
      <c r="D87" s="35"/>
      <c r="E87" s="38"/>
      <c r="F87" s="35"/>
      <c r="G87" s="35"/>
      <c r="H87" s="6"/>
      <c r="I87" s="6"/>
      <c r="J87" s="50">
        <f>SUM(J88+J89)</f>
        <v>0</v>
      </c>
      <c r="K87" s="19"/>
      <c r="L87" s="19"/>
      <c r="M87" s="19"/>
      <c r="N87" s="19"/>
      <c r="O87" s="19"/>
      <c r="P87" s="19"/>
      <c r="Q87" s="19"/>
      <c r="R87" s="50">
        <f>SUM(R88+R89)</f>
        <v>6551.62</v>
      </c>
      <c r="S87" s="19"/>
      <c r="T87" s="19"/>
      <c r="U87" s="19"/>
      <c r="V87" s="19">
        <f t="shared" si="7"/>
        <v>6551.62</v>
      </c>
      <c r="W87" s="30" t="e">
        <f t="shared" si="8"/>
        <v>#DIV/0!</v>
      </c>
      <c r="X87" s="6"/>
      <c r="Y87" s="7"/>
    </row>
    <row r="88" spans="1:25" ht="25.5">
      <c r="A88" s="3"/>
      <c r="B88" s="4" t="s">
        <v>42</v>
      </c>
      <c r="C88" s="3" t="s">
        <v>154</v>
      </c>
      <c r="D88" s="3"/>
      <c r="E88" s="5"/>
      <c r="F88" s="3"/>
      <c r="G88" s="3"/>
      <c r="H88" s="6"/>
      <c r="I88" s="6"/>
      <c r="J88" s="32"/>
      <c r="K88" s="32"/>
      <c r="L88" s="32"/>
      <c r="M88" s="32"/>
      <c r="N88" s="32"/>
      <c r="O88" s="32"/>
      <c r="P88" s="32"/>
      <c r="Q88" s="32"/>
      <c r="R88" s="83">
        <v>6551.62</v>
      </c>
      <c r="S88" s="32"/>
      <c r="T88" s="32"/>
      <c r="U88" s="32"/>
      <c r="V88" s="32">
        <f t="shared" si="7"/>
        <v>6551.62</v>
      </c>
      <c r="W88" s="30" t="e">
        <f t="shared" si="8"/>
        <v>#DIV/0!</v>
      </c>
      <c r="X88" s="6"/>
      <c r="Y88" s="7"/>
    </row>
    <row r="89" spans="1:25" ht="25.5">
      <c r="A89" s="3"/>
      <c r="B89" s="4" t="s">
        <v>161</v>
      </c>
      <c r="C89" s="3" t="s">
        <v>160</v>
      </c>
      <c r="D89" s="3"/>
      <c r="E89" s="5"/>
      <c r="F89" s="3"/>
      <c r="G89" s="3"/>
      <c r="H89" s="6">
        <v>0</v>
      </c>
      <c r="I89" s="6">
        <v>0</v>
      </c>
      <c r="J89" s="32"/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3825000</v>
      </c>
      <c r="Q89" s="32">
        <v>4004668.96</v>
      </c>
      <c r="R89" s="32"/>
      <c r="S89" s="32">
        <v>3825000</v>
      </c>
      <c r="T89" s="32">
        <v>4004668.96</v>
      </c>
      <c r="U89" s="32">
        <v>179668.96</v>
      </c>
      <c r="V89" s="32">
        <f t="shared" si="7"/>
        <v>0</v>
      </c>
      <c r="W89" s="30" t="e">
        <f t="shared" si="8"/>
        <v>#DIV/0!</v>
      </c>
      <c r="X89" s="6"/>
      <c r="Y89" s="7"/>
    </row>
    <row r="90" spans="1:25" s="18" customFormat="1" ht="12.75">
      <c r="A90" s="35"/>
      <c r="B90" s="39" t="s">
        <v>117</v>
      </c>
      <c r="C90" s="35" t="s">
        <v>116</v>
      </c>
      <c r="D90" s="35"/>
      <c r="E90" s="38"/>
      <c r="F90" s="35"/>
      <c r="G90" s="35"/>
      <c r="H90" s="6"/>
      <c r="I90" s="6"/>
      <c r="J90" s="19">
        <f>SUM(J91+J111+J113)</f>
        <v>564602347.6</v>
      </c>
      <c r="K90" s="19"/>
      <c r="L90" s="19"/>
      <c r="M90" s="19"/>
      <c r="N90" s="19"/>
      <c r="O90" s="19"/>
      <c r="P90" s="19"/>
      <c r="Q90" s="19"/>
      <c r="R90" s="19">
        <f>SUM(R91+R111+R113)</f>
        <v>327440049.02000004</v>
      </c>
      <c r="S90" s="19"/>
      <c r="T90" s="19"/>
      <c r="U90" s="19"/>
      <c r="V90" s="19">
        <f t="shared" si="7"/>
        <v>-237162298.57999998</v>
      </c>
      <c r="W90" s="20">
        <f aca="true" t="shared" si="9" ref="W90:W116">R90/J90</f>
        <v>0.5799480827734341</v>
      </c>
      <c r="X90" s="6"/>
      <c r="Y90" s="7"/>
    </row>
    <row r="91" spans="1:25" s="18" customFormat="1" ht="38.25">
      <c r="A91" s="35"/>
      <c r="B91" s="39" t="s">
        <v>119</v>
      </c>
      <c r="C91" s="35" t="s">
        <v>118</v>
      </c>
      <c r="D91" s="35"/>
      <c r="E91" s="38"/>
      <c r="F91" s="35"/>
      <c r="G91" s="35"/>
      <c r="H91" s="6"/>
      <c r="I91" s="6"/>
      <c r="J91" s="19">
        <f>SUM(J92+J94+J100+J107)</f>
        <v>575518423</v>
      </c>
      <c r="K91" s="19"/>
      <c r="L91" s="19"/>
      <c r="M91" s="19"/>
      <c r="N91" s="19"/>
      <c r="O91" s="19"/>
      <c r="P91" s="19"/>
      <c r="Q91" s="19"/>
      <c r="R91" s="19">
        <f>SUM(R92+R94+R100+R107)</f>
        <v>338364824.42</v>
      </c>
      <c r="S91" s="19"/>
      <c r="T91" s="19"/>
      <c r="U91" s="19"/>
      <c r="V91" s="19">
        <f t="shared" si="7"/>
        <v>-237153598.57999998</v>
      </c>
      <c r="W91" s="20">
        <f t="shared" si="9"/>
        <v>0.5879304830177435</v>
      </c>
      <c r="X91" s="6"/>
      <c r="Y91" s="7"/>
    </row>
    <row r="92" spans="1:25" s="18" customFormat="1" ht="25.5">
      <c r="A92" s="35"/>
      <c r="B92" s="39" t="s">
        <v>120</v>
      </c>
      <c r="C92" s="35" t="s">
        <v>194</v>
      </c>
      <c r="D92" s="35"/>
      <c r="E92" s="38"/>
      <c r="F92" s="35"/>
      <c r="G92" s="35"/>
      <c r="H92" s="6"/>
      <c r="I92" s="6"/>
      <c r="J92" s="19">
        <f>SUM(J93)</f>
        <v>151240000</v>
      </c>
      <c r="K92" s="19"/>
      <c r="L92" s="19"/>
      <c r="M92" s="19"/>
      <c r="N92" s="19"/>
      <c r="O92" s="19"/>
      <c r="P92" s="19"/>
      <c r="Q92" s="19"/>
      <c r="R92" s="19">
        <f>SUM(R93)</f>
        <v>75618000</v>
      </c>
      <c r="S92" s="19"/>
      <c r="T92" s="19"/>
      <c r="U92" s="19"/>
      <c r="V92" s="19">
        <f t="shared" si="7"/>
        <v>-75622000</v>
      </c>
      <c r="W92" s="20">
        <f t="shared" si="9"/>
        <v>0.4999867759851891</v>
      </c>
      <c r="X92" s="6"/>
      <c r="Y92" s="7"/>
    </row>
    <row r="93" spans="1:25" ht="38.25">
      <c r="A93" s="3" t="s">
        <v>23</v>
      </c>
      <c r="B93" s="4" t="s">
        <v>44</v>
      </c>
      <c r="C93" s="3" t="s">
        <v>193</v>
      </c>
      <c r="D93" s="3"/>
      <c r="E93" s="5"/>
      <c r="F93" s="3"/>
      <c r="G93" s="3"/>
      <c r="H93" s="6">
        <v>0</v>
      </c>
      <c r="I93" s="6">
        <v>0</v>
      </c>
      <c r="J93" s="25">
        <v>151240000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2415000</v>
      </c>
      <c r="Q93" s="25">
        <v>20859000</v>
      </c>
      <c r="R93" s="25">
        <v>75618000</v>
      </c>
      <c r="S93" s="25">
        <v>2415000</v>
      </c>
      <c r="T93" s="25">
        <v>20859000</v>
      </c>
      <c r="U93" s="25">
        <v>18444000</v>
      </c>
      <c r="V93" s="25">
        <f t="shared" si="7"/>
        <v>-75622000</v>
      </c>
      <c r="W93" s="30">
        <f t="shared" si="9"/>
        <v>0.4999867759851891</v>
      </c>
      <c r="X93" s="6">
        <v>-18444000</v>
      </c>
      <c r="Y93" s="7"/>
    </row>
    <row r="94" spans="1:25" s="18" customFormat="1" ht="38.25">
      <c r="A94" s="35"/>
      <c r="B94" s="39" t="s">
        <v>121</v>
      </c>
      <c r="C94" s="35" t="s">
        <v>192</v>
      </c>
      <c r="D94" s="35"/>
      <c r="E94" s="38"/>
      <c r="F94" s="35"/>
      <c r="G94" s="35"/>
      <c r="H94" s="6"/>
      <c r="I94" s="6"/>
      <c r="J94" s="19">
        <f>SUM(J95:J97)</f>
        <v>149363900</v>
      </c>
      <c r="K94" s="19"/>
      <c r="L94" s="19"/>
      <c r="M94" s="19"/>
      <c r="N94" s="19"/>
      <c r="O94" s="19"/>
      <c r="P94" s="19"/>
      <c r="Q94" s="19"/>
      <c r="R94" s="19">
        <f>SUM(R95:R97)</f>
        <v>93182610</v>
      </c>
      <c r="S94" s="19"/>
      <c r="T94" s="19"/>
      <c r="U94" s="19"/>
      <c r="V94" s="19">
        <f t="shared" si="7"/>
        <v>-56181290</v>
      </c>
      <c r="W94" s="20">
        <f t="shared" si="9"/>
        <v>0.6238629950074951</v>
      </c>
      <c r="X94" s="6"/>
      <c r="Y94" s="7"/>
    </row>
    <row r="95" spans="1:25" s="88" customFormat="1" ht="27" customHeight="1">
      <c r="A95" s="84"/>
      <c r="B95" s="76" t="s">
        <v>213</v>
      </c>
      <c r="C95" s="84" t="s">
        <v>211</v>
      </c>
      <c r="D95" s="84"/>
      <c r="E95" s="85"/>
      <c r="F95" s="84"/>
      <c r="G95" s="84"/>
      <c r="H95" s="86"/>
      <c r="I95" s="86"/>
      <c r="J95" s="83">
        <v>13717900</v>
      </c>
      <c r="K95" s="83"/>
      <c r="L95" s="83"/>
      <c r="M95" s="83"/>
      <c r="N95" s="83"/>
      <c r="O95" s="83"/>
      <c r="P95" s="83"/>
      <c r="Q95" s="83"/>
      <c r="R95" s="83">
        <v>13717900</v>
      </c>
      <c r="S95" s="83"/>
      <c r="T95" s="83"/>
      <c r="U95" s="83"/>
      <c r="V95" s="19">
        <f>R95-J95</f>
        <v>0</v>
      </c>
      <c r="W95" s="20">
        <f>R95/J95</f>
        <v>1</v>
      </c>
      <c r="X95" s="86"/>
      <c r="Y95" s="87"/>
    </row>
    <row r="96" spans="1:25" s="18" customFormat="1" ht="38.25">
      <c r="A96" s="35"/>
      <c r="B96" s="69" t="s">
        <v>188</v>
      </c>
      <c r="C96" s="3" t="s">
        <v>189</v>
      </c>
      <c r="D96" s="84"/>
      <c r="E96" s="85"/>
      <c r="F96" s="84"/>
      <c r="G96" s="84"/>
      <c r="H96" s="86"/>
      <c r="I96" s="86"/>
      <c r="J96" s="83">
        <v>441100</v>
      </c>
      <c r="K96" s="83"/>
      <c r="L96" s="83"/>
      <c r="M96" s="83"/>
      <c r="N96" s="83"/>
      <c r="O96" s="83"/>
      <c r="P96" s="83"/>
      <c r="Q96" s="83"/>
      <c r="R96" s="83">
        <v>441100</v>
      </c>
      <c r="S96" s="83"/>
      <c r="T96" s="83"/>
      <c r="U96" s="83"/>
      <c r="V96" s="19">
        <f aca="true" t="shared" si="10" ref="V96:V106">R96-J96</f>
        <v>0</v>
      </c>
      <c r="W96" s="20">
        <f>R96/J96</f>
        <v>1</v>
      </c>
      <c r="X96" s="6"/>
      <c r="Y96" s="7"/>
    </row>
    <row r="97" spans="1:25" s="54" customFormat="1" ht="12.75">
      <c r="A97" s="46" t="s">
        <v>24</v>
      </c>
      <c r="B97" s="91" t="s">
        <v>122</v>
      </c>
      <c r="C97" s="46" t="s">
        <v>191</v>
      </c>
      <c r="D97" s="46"/>
      <c r="E97" s="48"/>
      <c r="F97" s="46"/>
      <c r="G97" s="46"/>
      <c r="H97" s="49">
        <v>0</v>
      </c>
      <c r="I97" s="49">
        <v>0</v>
      </c>
      <c r="J97" s="50">
        <f>SUM(J98+J99)</f>
        <v>135204900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852216</v>
      </c>
      <c r="R97" s="50">
        <f>SUM(R98+R99)</f>
        <v>79023610</v>
      </c>
      <c r="S97" s="50">
        <v>0</v>
      </c>
      <c r="T97" s="50">
        <v>852216</v>
      </c>
      <c r="U97" s="50">
        <v>852216</v>
      </c>
      <c r="V97" s="50">
        <f t="shared" si="10"/>
        <v>-56181290</v>
      </c>
      <c r="W97" s="55">
        <f t="shared" si="9"/>
        <v>0.5844729739824518</v>
      </c>
      <c r="X97" s="49">
        <v>-852216</v>
      </c>
      <c r="Y97" s="53"/>
    </row>
    <row r="98" spans="1:25" s="54" customFormat="1" ht="25.5">
      <c r="A98" s="46"/>
      <c r="B98" s="43" t="s">
        <v>41</v>
      </c>
      <c r="C98" s="3" t="s">
        <v>190</v>
      </c>
      <c r="D98" s="46"/>
      <c r="E98" s="48"/>
      <c r="F98" s="46"/>
      <c r="G98" s="46"/>
      <c r="H98" s="49"/>
      <c r="I98" s="49"/>
      <c r="J98" s="25">
        <v>113005800</v>
      </c>
      <c r="K98" s="25"/>
      <c r="L98" s="25"/>
      <c r="M98" s="25"/>
      <c r="N98" s="25"/>
      <c r="O98" s="25"/>
      <c r="P98" s="25"/>
      <c r="Q98" s="25"/>
      <c r="R98" s="25">
        <v>65863000</v>
      </c>
      <c r="S98" s="25"/>
      <c r="T98" s="25"/>
      <c r="U98" s="25"/>
      <c r="V98" s="25">
        <f t="shared" si="10"/>
        <v>-47142800</v>
      </c>
      <c r="W98" s="30">
        <f t="shared" si="9"/>
        <v>0.5828284919889067</v>
      </c>
      <c r="X98" s="49"/>
      <c r="Y98" s="53"/>
    </row>
    <row r="99" spans="1:25" s="54" customFormat="1" ht="25.5">
      <c r="A99" s="46"/>
      <c r="B99" s="43" t="s">
        <v>41</v>
      </c>
      <c r="C99" s="3" t="s">
        <v>195</v>
      </c>
      <c r="D99" s="46"/>
      <c r="E99" s="48"/>
      <c r="F99" s="46"/>
      <c r="G99" s="46"/>
      <c r="H99" s="49"/>
      <c r="I99" s="49"/>
      <c r="J99" s="25">
        <v>22199100</v>
      </c>
      <c r="K99" s="25"/>
      <c r="L99" s="25"/>
      <c r="M99" s="25"/>
      <c r="N99" s="25"/>
      <c r="O99" s="25"/>
      <c r="P99" s="25"/>
      <c r="Q99" s="25"/>
      <c r="R99" s="25">
        <v>13160610</v>
      </c>
      <c r="S99" s="25"/>
      <c r="T99" s="25"/>
      <c r="U99" s="25"/>
      <c r="V99" s="25">
        <f t="shared" si="10"/>
        <v>-9038490</v>
      </c>
      <c r="W99" s="30">
        <f t="shared" si="9"/>
        <v>0.5928443044988311</v>
      </c>
      <c r="X99" s="49"/>
      <c r="Y99" s="53"/>
    </row>
    <row r="100" spans="1:25" s="18" customFormat="1" ht="25.5">
      <c r="A100" s="35"/>
      <c r="B100" s="39" t="s">
        <v>123</v>
      </c>
      <c r="C100" s="35" t="s">
        <v>196</v>
      </c>
      <c r="D100" s="35"/>
      <c r="E100" s="38"/>
      <c r="F100" s="35"/>
      <c r="G100" s="35"/>
      <c r="H100" s="6"/>
      <c r="I100" s="6"/>
      <c r="J100" s="19">
        <f>SUM(J101:J106)</f>
        <v>270674000</v>
      </c>
      <c r="K100" s="19"/>
      <c r="L100" s="19"/>
      <c r="M100" s="19"/>
      <c r="N100" s="19"/>
      <c r="O100" s="19"/>
      <c r="P100" s="19"/>
      <c r="Q100" s="19"/>
      <c r="R100" s="19">
        <f>SUM(R101:R106)</f>
        <v>165218891.42000002</v>
      </c>
      <c r="S100" s="19"/>
      <c r="T100" s="19"/>
      <c r="U100" s="19"/>
      <c r="V100" s="19">
        <f t="shared" si="10"/>
        <v>-105455108.57999998</v>
      </c>
      <c r="W100" s="20">
        <f t="shared" si="9"/>
        <v>0.6103980855937401</v>
      </c>
      <c r="X100" s="6"/>
      <c r="Y100" s="7"/>
    </row>
    <row r="101" spans="1:25" s="54" customFormat="1" ht="38.25">
      <c r="A101" s="46"/>
      <c r="B101" s="4" t="s">
        <v>200</v>
      </c>
      <c r="C101" s="3" t="s">
        <v>201</v>
      </c>
      <c r="D101" s="3"/>
      <c r="E101" s="5"/>
      <c r="F101" s="3"/>
      <c r="G101" s="3"/>
      <c r="H101" s="6"/>
      <c r="I101" s="6"/>
      <c r="J101" s="25">
        <v>6835300</v>
      </c>
      <c r="K101" s="25"/>
      <c r="L101" s="25"/>
      <c r="M101" s="25"/>
      <c r="N101" s="25"/>
      <c r="O101" s="25"/>
      <c r="P101" s="25"/>
      <c r="Q101" s="25"/>
      <c r="R101" s="25">
        <v>5349514</v>
      </c>
      <c r="S101" s="25"/>
      <c r="T101" s="25"/>
      <c r="U101" s="25"/>
      <c r="V101" s="25">
        <f t="shared" si="10"/>
        <v>-1485786</v>
      </c>
      <c r="W101" s="30">
        <f t="shared" si="9"/>
        <v>0.7826304624522699</v>
      </c>
      <c r="X101" s="49"/>
      <c r="Y101" s="53"/>
    </row>
    <row r="102" spans="1:25" ht="51">
      <c r="A102" s="3"/>
      <c r="B102" s="4" t="s">
        <v>27</v>
      </c>
      <c r="C102" s="3" t="s">
        <v>197</v>
      </c>
      <c r="D102" s="3"/>
      <c r="E102" s="5"/>
      <c r="F102" s="3"/>
      <c r="G102" s="3"/>
      <c r="H102" s="6"/>
      <c r="I102" s="6"/>
      <c r="J102" s="25">
        <v>886500</v>
      </c>
      <c r="K102" s="25"/>
      <c r="L102" s="25"/>
      <c r="M102" s="25"/>
      <c r="N102" s="25"/>
      <c r="O102" s="25"/>
      <c r="P102" s="25"/>
      <c r="Q102" s="25"/>
      <c r="R102" s="25">
        <v>443250</v>
      </c>
      <c r="S102" s="25"/>
      <c r="T102" s="25"/>
      <c r="U102" s="25"/>
      <c r="V102" s="25">
        <f t="shared" si="10"/>
        <v>-443250</v>
      </c>
      <c r="W102" s="30">
        <f t="shared" si="9"/>
        <v>0.5</v>
      </c>
      <c r="X102" s="6"/>
      <c r="Y102" s="7"/>
    </row>
    <row r="103" spans="1:25" ht="51">
      <c r="A103" s="3"/>
      <c r="B103" s="4" t="s">
        <v>214</v>
      </c>
      <c r="C103" s="3" t="s">
        <v>212</v>
      </c>
      <c r="D103" s="3"/>
      <c r="E103" s="5"/>
      <c r="F103" s="3"/>
      <c r="G103" s="3"/>
      <c r="H103" s="6"/>
      <c r="I103" s="6"/>
      <c r="J103" s="25">
        <v>27000</v>
      </c>
      <c r="K103" s="25"/>
      <c r="L103" s="25"/>
      <c r="M103" s="25"/>
      <c r="N103" s="25"/>
      <c r="O103" s="25"/>
      <c r="P103" s="25"/>
      <c r="Q103" s="25"/>
      <c r="R103" s="25">
        <v>2235</v>
      </c>
      <c r="S103" s="25"/>
      <c r="T103" s="25"/>
      <c r="U103" s="25"/>
      <c r="V103" s="25">
        <f>R103-J103</f>
        <v>-24765</v>
      </c>
      <c r="W103" s="30">
        <f>R103/J103</f>
        <v>0.08277777777777778</v>
      </c>
      <c r="X103" s="6"/>
      <c r="Y103" s="7"/>
    </row>
    <row r="104" spans="1:25" ht="51">
      <c r="A104" s="3"/>
      <c r="B104" s="4" t="s">
        <v>28</v>
      </c>
      <c r="C104" s="3" t="s">
        <v>198</v>
      </c>
      <c r="D104" s="3"/>
      <c r="E104" s="5"/>
      <c r="F104" s="3"/>
      <c r="G104" s="3"/>
      <c r="H104" s="6"/>
      <c r="I104" s="6"/>
      <c r="J104" s="25">
        <v>6531000</v>
      </c>
      <c r="K104" s="25"/>
      <c r="L104" s="25"/>
      <c r="M104" s="25"/>
      <c r="N104" s="25"/>
      <c r="O104" s="25"/>
      <c r="P104" s="25"/>
      <c r="Q104" s="25"/>
      <c r="R104" s="25">
        <v>3998492.42</v>
      </c>
      <c r="S104" s="25"/>
      <c r="T104" s="25"/>
      <c r="U104" s="25"/>
      <c r="V104" s="25">
        <f t="shared" si="10"/>
        <v>-2532507.58</v>
      </c>
      <c r="W104" s="30">
        <f t="shared" si="9"/>
        <v>0.6122328004899709</v>
      </c>
      <c r="X104" s="6"/>
      <c r="Y104" s="7"/>
    </row>
    <row r="105" spans="1:25" ht="38.25">
      <c r="A105" s="3"/>
      <c r="B105" s="4" t="s">
        <v>32</v>
      </c>
      <c r="C105" s="3" t="s">
        <v>199</v>
      </c>
      <c r="D105" s="3"/>
      <c r="E105" s="5"/>
      <c r="F105" s="3"/>
      <c r="G105" s="3"/>
      <c r="H105" s="6"/>
      <c r="I105" s="6"/>
      <c r="J105" s="25">
        <v>72039200</v>
      </c>
      <c r="K105" s="25"/>
      <c r="L105" s="25"/>
      <c r="M105" s="25"/>
      <c r="N105" s="25"/>
      <c r="O105" s="25"/>
      <c r="P105" s="25"/>
      <c r="Q105" s="25"/>
      <c r="R105" s="25">
        <v>42482800</v>
      </c>
      <c r="S105" s="25"/>
      <c r="T105" s="25"/>
      <c r="U105" s="25"/>
      <c r="V105" s="25">
        <f t="shared" si="10"/>
        <v>-29556400</v>
      </c>
      <c r="W105" s="30">
        <f t="shared" si="9"/>
        <v>0.5897178202978378</v>
      </c>
      <c r="X105" s="6"/>
      <c r="Y105" s="7"/>
    </row>
    <row r="106" spans="1:25" ht="25.5">
      <c r="A106" s="3"/>
      <c r="B106" s="4" t="s">
        <v>29</v>
      </c>
      <c r="C106" s="3" t="s">
        <v>202</v>
      </c>
      <c r="D106" s="3"/>
      <c r="E106" s="5"/>
      <c r="F106" s="3"/>
      <c r="G106" s="3"/>
      <c r="H106" s="6"/>
      <c r="I106" s="6"/>
      <c r="J106" s="25">
        <v>184355000</v>
      </c>
      <c r="K106" s="25"/>
      <c r="L106" s="25"/>
      <c r="M106" s="25"/>
      <c r="N106" s="25"/>
      <c r="O106" s="25"/>
      <c r="P106" s="25"/>
      <c r="Q106" s="25"/>
      <c r="R106" s="25">
        <v>112942600</v>
      </c>
      <c r="S106" s="25"/>
      <c r="T106" s="25"/>
      <c r="U106" s="25"/>
      <c r="V106" s="25">
        <f t="shared" si="10"/>
        <v>-71412400</v>
      </c>
      <c r="W106" s="30">
        <f t="shared" si="9"/>
        <v>0.6126364893818991</v>
      </c>
      <c r="X106" s="6"/>
      <c r="Y106" s="7"/>
    </row>
    <row r="107" spans="1:25" s="18" customFormat="1" ht="12.75">
      <c r="A107" s="35"/>
      <c r="B107" s="39" t="s">
        <v>124</v>
      </c>
      <c r="C107" s="35" t="s">
        <v>203</v>
      </c>
      <c r="D107" s="35"/>
      <c r="E107" s="38"/>
      <c r="F107" s="35"/>
      <c r="G107" s="35"/>
      <c r="H107" s="6"/>
      <c r="I107" s="6"/>
      <c r="J107" s="19">
        <f>SUM(J108:J108)</f>
        <v>4240523</v>
      </c>
      <c r="K107" s="19"/>
      <c r="L107" s="19"/>
      <c r="M107" s="19"/>
      <c r="N107" s="19"/>
      <c r="O107" s="19"/>
      <c r="P107" s="19"/>
      <c r="Q107" s="19"/>
      <c r="R107" s="19">
        <f>SUM(R108:R108)</f>
        <v>4345323</v>
      </c>
      <c r="S107" s="19"/>
      <c r="T107" s="19"/>
      <c r="U107" s="19"/>
      <c r="V107" s="19">
        <f aca="true" t="shared" si="11" ref="V107:V112">R107-J107</f>
        <v>104800</v>
      </c>
      <c r="W107" s="20">
        <f t="shared" si="9"/>
        <v>1.024713932691793</v>
      </c>
      <c r="X107" s="6"/>
      <c r="Y107" s="7"/>
    </row>
    <row r="108" spans="1:25" s="54" customFormat="1" ht="38.25">
      <c r="A108" s="46" t="s">
        <v>25</v>
      </c>
      <c r="B108" s="47" t="s">
        <v>40</v>
      </c>
      <c r="C108" s="46" t="s">
        <v>204</v>
      </c>
      <c r="D108" s="46"/>
      <c r="E108" s="48"/>
      <c r="F108" s="46"/>
      <c r="G108" s="46"/>
      <c r="H108" s="49">
        <v>0</v>
      </c>
      <c r="I108" s="49">
        <v>0</v>
      </c>
      <c r="J108" s="57">
        <f>SUM(J109:J110)</f>
        <v>4240523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2428000</v>
      </c>
      <c r="R108" s="19">
        <f>SUM(R109:R110)</f>
        <v>4345323</v>
      </c>
      <c r="S108" s="50">
        <v>0</v>
      </c>
      <c r="T108" s="50">
        <v>2428000</v>
      </c>
      <c r="U108" s="50">
        <v>2428000</v>
      </c>
      <c r="V108" s="50">
        <f t="shared" si="11"/>
        <v>104800</v>
      </c>
      <c r="W108" s="55">
        <f t="shared" si="9"/>
        <v>1.024713932691793</v>
      </c>
      <c r="X108" s="49">
        <v>-2428000</v>
      </c>
      <c r="Y108" s="53"/>
    </row>
    <row r="109" spans="1:25" s="88" customFormat="1" ht="38.25">
      <c r="A109" s="100"/>
      <c r="B109" s="43" t="s">
        <v>40</v>
      </c>
      <c r="C109" s="3" t="s">
        <v>205</v>
      </c>
      <c r="D109" s="84"/>
      <c r="E109" s="85"/>
      <c r="F109" s="84"/>
      <c r="G109" s="84"/>
      <c r="H109" s="86"/>
      <c r="I109" s="86"/>
      <c r="J109" s="31">
        <v>3930023</v>
      </c>
      <c r="K109" s="83"/>
      <c r="L109" s="83"/>
      <c r="M109" s="83"/>
      <c r="N109" s="83"/>
      <c r="O109" s="83"/>
      <c r="P109" s="83"/>
      <c r="Q109" s="83"/>
      <c r="R109" s="31">
        <v>4190023</v>
      </c>
      <c r="S109" s="83"/>
      <c r="T109" s="83"/>
      <c r="U109" s="83"/>
      <c r="V109" s="32">
        <f>R109-J109</f>
        <v>260000</v>
      </c>
      <c r="W109" s="33">
        <f>R109/J109</f>
        <v>1.0661573736336911</v>
      </c>
      <c r="X109" s="86"/>
      <c r="Y109" s="87"/>
    </row>
    <row r="110" spans="1:25" s="54" customFormat="1" ht="38.25">
      <c r="A110" s="63"/>
      <c r="B110" s="43" t="s">
        <v>40</v>
      </c>
      <c r="C110" s="3" t="s">
        <v>206</v>
      </c>
      <c r="D110" s="46"/>
      <c r="E110" s="48"/>
      <c r="F110" s="46"/>
      <c r="G110" s="46"/>
      <c r="H110" s="49"/>
      <c r="I110" s="49"/>
      <c r="J110" s="31">
        <v>310500</v>
      </c>
      <c r="K110" s="32"/>
      <c r="L110" s="32"/>
      <c r="M110" s="32"/>
      <c r="N110" s="32"/>
      <c r="O110" s="32"/>
      <c r="P110" s="32"/>
      <c r="Q110" s="32"/>
      <c r="R110" s="32">
        <v>155300</v>
      </c>
      <c r="S110" s="32"/>
      <c r="T110" s="32"/>
      <c r="U110" s="32"/>
      <c r="V110" s="32">
        <f t="shared" si="11"/>
        <v>-155200</v>
      </c>
      <c r="W110" s="33">
        <f t="shared" si="9"/>
        <v>0.5001610305958132</v>
      </c>
      <c r="X110" s="49"/>
      <c r="Y110" s="53"/>
    </row>
    <row r="111" spans="1:25" s="54" customFormat="1" ht="12.75">
      <c r="A111" s="63"/>
      <c r="B111" s="39" t="s">
        <v>159</v>
      </c>
      <c r="C111" s="35" t="s">
        <v>156</v>
      </c>
      <c r="D111" s="46"/>
      <c r="E111" s="48"/>
      <c r="F111" s="46"/>
      <c r="G111" s="46"/>
      <c r="H111" s="49"/>
      <c r="I111" s="49"/>
      <c r="J111" s="24">
        <f>SUM(J112:J112)</f>
        <v>50000</v>
      </c>
      <c r="K111" s="19"/>
      <c r="L111" s="19"/>
      <c r="M111" s="19"/>
      <c r="N111" s="19"/>
      <c r="O111" s="19"/>
      <c r="P111" s="19"/>
      <c r="Q111" s="19"/>
      <c r="R111" s="24">
        <f>SUM(R112:R112)</f>
        <v>41300</v>
      </c>
      <c r="S111" s="19"/>
      <c r="T111" s="19"/>
      <c r="U111" s="19"/>
      <c r="V111" s="32">
        <f t="shared" si="11"/>
        <v>-8700</v>
      </c>
      <c r="W111" s="20">
        <f>R111/J111</f>
        <v>0.826</v>
      </c>
      <c r="X111" s="49"/>
      <c r="Y111" s="53"/>
    </row>
    <row r="112" spans="1:25" s="54" customFormat="1" ht="51">
      <c r="A112" s="63"/>
      <c r="B112" s="90" t="s">
        <v>158</v>
      </c>
      <c r="C112" s="3" t="s">
        <v>157</v>
      </c>
      <c r="D112" s="46"/>
      <c r="E112" s="48"/>
      <c r="F112" s="46"/>
      <c r="G112" s="46"/>
      <c r="H112" s="49"/>
      <c r="I112" s="49"/>
      <c r="J112" s="31">
        <v>50000</v>
      </c>
      <c r="K112" s="32"/>
      <c r="L112" s="32"/>
      <c r="M112" s="32"/>
      <c r="N112" s="32"/>
      <c r="O112" s="32"/>
      <c r="P112" s="32"/>
      <c r="Q112" s="32"/>
      <c r="R112" s="32">
        <v>41300</v>
      </c>
      <c r="S112" s="32"/>
      <c r="T112" s="32"/>
      <c r="U112" s="32"/>
      <c r="V112" s="32">
        <f t="shared" si="11"/>
        <v>-8700</v>
      </c>
      <c r="W112" s="20">
        <f>R112/J112</f>
        <v>0.826</v>
      </c>
      <c r="X112" s="49"/>
      <c r="Y112" s="53"/>
    </row>
    <row r="113" spans="1:25" s="18" customFormat="1" ht="38.25">
      <c r="A113" s="64"/>
      <c r="B113" s="39" t="s">
        <v>127</v>
      </c>
      <c r="C113" s="35" t="s">
        <v>125</v>
      </c>
      <c r="D113" s="35"/>
      <c r="E113" s="38"/>
      <c r="F113" s="35"/>
      <c r="G113" s="35"/>
      <c r="H113" s="6"/>
      <c r="I113" s="6"/>
      <c r="J113" s="19">
        <f>SUM(J114:J115)</f>
        <v>-10966075.4</v>
      </c>
      <c r="K113" s="19"/>
      <c r="L113" s="19"/>
      <c r="M113" s="19"/>
      <c r="N113" s="19"/>
      <c r="O113" s="19"/>
      <c r="P113" s="19"/>
      <c r="Q113" s="19"/>
      <c r="R113" s="19">
        <f>SUM(R114:R115)</f>
        <v>-10966075.4</v>
      </c>
      <c r="S113" s="19"/>
      <c r="T113" s="19"/>
      <c r="U113" s="19"/>
      <c r="V113" s="32"/>
      <c r="W113" s="20">
        <f t="shared" si="9"/>
        <v>1</v>
      </c>
      <c r="X113" s="6"/>
      <c r="Y113" s="7"/>
    </row>
    <row r="114" spans="1:25" s="54" customFormat="1" ht="51">
      <c r="A114" s="63"/>
      <c r="B114" s="43" t="s">
        <v>126</v>
      </c>
      <c r="C114" s="3" t="s">
        <v>207</v>
      </c>
      <c r="D114" s="101"/>
      <c r="E114" s="102"/>
      <c r="F114" s="101"/>
      <c r="G114" s="103"/>
      <c r="H114" s="86"/>
      <c r="I114" s="86"/>
      <c r="J114" s="83">
        <v>-640596.6</v>
      </c>
      <c r="K114" s="83"/>
      <c r="L114" s="83"/>
      <c r="M114" s="83"/>
      <c r="N114" s="83"/>
      <c r="O114" s="83"/>
      <c r="P114" s="83"/>
      <c r="Q114" s="83"/>
      <c r="R114" s="83">
        <v>-640596.6</v>
      </c>
      <c r="S114" s="83"/>
      <c r="T114" s="83"/>
      <c r="U114" s="83"/>
      <c r="V114" s="25"/>
      <c r="W114" s="30">
        <f>R114/J114</f>
        <v>1</v>
      </c>
      <c r="X114" s="49"/>
      <c r="Y114" s="53"/>
    </row>
    <row r="115" spans="1:25" s="54" customFormat="1" ht="51">
      <c r="A115" s="63"/>
      <c r="B115" s="43" t="s">
        <v>126</v>
      </c>
      <c r="C115" s="3" t="s">
        <v>208</v>
      </c>
      <c r="D115" s="65"/>
      <c r="E115" s="66"/>
      <c r="F115" s="65"/>
      <c r="G115" s="67"/>
      <c r="H115" s="68"/>
      <c r="I115" s="68"/>
      <c r="J115" s="25">
        <v>-10325478.8</v>
      </c>
      <c r="K115" s="25"/>
      <c r="L115" s="25"/>
      <c r="M115" s="25"/>
      <c r="N115" s="25"/>
      <c r="O115" s="25"/>
      <c r="P115" s="25"/>
      <c r="Q115" s="25"/>
      <c r="R115" s="25">
        <v>-10325478.8</v>
      </c>
      <c r="S115" s="25"/>
      <c r="T115" s="25"/>
      <c r="U115" s="25"/>
      <c r="V115" s="25"/>
      <c r="W115" s="30">
        <f t="shared" si="9"/>
        <v>1</v>
      </c>
      <c r="X115" s="49"/>
      <c r="Y115" s="53"/>
    </row>
    <row r="116" spans="1:25" ht="12.75">
      <c r="A116" s="111" t="s">
        <v>128</v>
      </c>
      <c r="B116" s="112"/>
      <c r="C116" s="112"/>
      <c r="D116" s="112"/>
      <c r="E116" s="112"/>
      <c r="F116" s="112"/>
      <c r="G116" s="113"/>
      <c r="H116" s="8">
        <v>69440000</v>
      </c>
      <c r="I116" s="8">
        <v>0</v>
      </c>
      <c r="J116" s="19">
        <f>SUM(J11+J90)</f>
        <v>680172582.6</v>
      </c>
      <c r="K116" s="19">
        <v>9761000</v>
      </c>
      <c r="L116" s="19">
        <v>9761000</v>
      </c>
      <c r="M116" s="19">
        <v>12860000</v>
      </c>
      <c r="N116" s="19">
        <v>16995000</v>
      </c>
      <c r="O116" s="19">
        <v>29824000</v>
      </c>
      <c r="P116" s="19">
        <v>6381000</v>
      </c>
      <c r="Q116" s="19">
        <v>46581429.77</v>
      </c>
      <c r="R116" s="19">
        <f>SUM(R11+R90)</f>
        <v>386116487.41</v>
      </c>
      <c r="S116" s="19">
        <v>6381000</v>
      </c>
      <c r="T116" s="19">
        <v>46581429.77</v>
      </c>
      <c r="U116" s="19">
        <v>40200429.77</v>
      </c>
      <c r="V116" s="19">
        <f>R116-J116</f>
        <v>-294056095.19</v>
      </c>
      <c r="W116" s="20">
        <f t="shared" si="9"/>
        <v>0.5676742892723592</v>
      </c>
      <c r="X116" s="8">
        <v>-30439429.77</v>
      </c>
      <c r="Y116" s="9">
        <v>4.1185</v>
      </c>
    </row>
    <row r="117" spans="1:2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ht="0.75" customHeight="1"/>
    <row r="120" spans="2:23" ht="15.75">
      <c r="B120" s="13"/>
      <c r="W120" s="13"/>
    </row>
  </sheetData>
  <sheetProtection/>
  <mergeCells count="27">
    <mergeCell ref="I9:I10"/>
    <mergeCell ref="L9:L10"/>
    <mergeCell ref="E9:G9"/>
    <mergeCell ref="R1:W1"/>
    <mergeCell ref="R2:W2"/>
    <mergeCell ref="R3:W3"/>
    <mergeCell ref="R4:W4"/>
    <mergeCell ref="A116:G116"/>
    <mergeCell ref="B7:W7"/>
    <mergeCell ref="A5:Y5"/>
    <mergeCell ref="A6:Y6"/>
    <mergeCell ref="V8:Y8"/>
    <mergeCell ref="V9:W9"/>
    <mergeCell ref="M9:M10"/>
    <mergeCell ref="A9:A10"/>
    <mergeCell ref="B9:B10"/>
    <mergeCell ref="C9:C10"/>
    <mergeCell ref="A118:Y118"/>
    <mergeCell ref="N9:N10"/>
    <mergeCell ref="O9:O10"/>
    <mergeCell ref="P9:R9"/>
    <mergeCell ref="S9:U9"/>
    <mergeCell ref="J9:J10"/>
    <mergeCell ref="K9:K10"/>
    <mergeCell ref="X9:Y9"/>
    <mergeCell ref="D9:D10"/>
    <mergeCell ref="H9:H10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2016-10-06T11:36:01Z</cp:lastPrinted>
  <dcterms:created xsi:type="dcterms:W3CDTF">2007-03-21T04:54:30Z</dcterms:created>
  <dcterms:modified xsi:type="dcterms:W3CDTF">2017-07-13T10:09:18Z</dcterms:modified>
  <cp:category/>
  <cp:version/>
  <cp:contentType/>
  <cp:contentStatus/>
</cp:coreProperties>
</file>